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1.141\compartilhamento\Licitações 2023\PMA\1Tomada de Preços  nº 001-2023 - Reforma e Ampliação Creche Ponte Seca\ANEXO I - PROJETO BASICO\"/>
    </mc:Choice>
  </mc:AlternateContent>
  <xr:revisionPtr revIDLastSave="0" documentId="13_ncr:1_{F3A772C4-AFE0-4866-B66A-626E57D17B6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nexo IB- Planilha Orçamentaria" sheetId="24" r:id="rId1"/>
    <sheet name="Anexo IC-Cronograma Fisico-Fin." sheetId="5" r:id="rId2"/>
    <sheet name="Anexo ID- Composição do BDI" sheetId="21" r:id="rId3"/>
    <sheet name="Anexo IE - Memorial de Calculo" sheetId="22" r:id="rId4"/>
    <sheet name="Planilha1" sheetId="25" state="hidden" r:id="rId5"/>
  </sheets>
  <externalReferences>
    <externalReference r:id="rId6"/>
  </externalReferences>
  <definedNames>
    <definedName name="_xlnm.Print_Area" localSheetId="0">'Anexo IB- Planilha Orçamentaria'!$A$1:$H$110</definedName>
    <definedName name="_xlnm.Print_Area" localSheetId="1">'Anexo IC-Cronograma Fisico-Fin.'!$A$1:$T$35</definedName>
    <definedName name="_xlnm.Print_Area" localSheetId="2">'Anexo ID- Composição do BDI'!$A$1:$E$39</definedName>
    <definedName name="_xlnm.Print_Area" localSheetId="3">'Anexo IE - Memorial de Calculo'!$A$1:$L$297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8" i="22" l="1"/>
  <c r="G85" i="24"/>
  <c r="G86" i="24"/>
  <c r="I263" i="22"/>
  <c r="H111" i="22"/>
  <c r="J111" i="22" s="1"/>
  <c r="J112" i="22" s="1"/>
  <c r="C61" i="22" s="1"/>
  <c r="E55" i="22"/>
  <c r="I55" i="22" s="1"/>
  <c r="I56" i="22" s="1"/>
  <c r="F94" i="24"/>
  <c r="H94" i="24" s="1"/>
  <c r="H95" i="24" s="1"/>
  <c r="K22" i="5" s="1"/>
  <c r="F64" i="24"/>
  <c r="H64" i="24" s="1"/>
  <c r="F49" i="24"/>
  <c r="H49" i="24" s="1"/>
  <c r="F48" i="24"/>
  <c r="H48" i="24" s="1"/>
  <c r="I22" i="5" l="1"/>
  <c r="H118" i="22"/>
  <c r="H119" i="22" s="1"/>
  <c r="C69" i="22"/>
  <c r="F55" i="24"/>
  <c r="H55" i="24" s="1"/>
  <c r="F54" i="24"/>
  <c r="H54" i="24" s="1"/>
  <c r="G32" i="24"/>
  <c r="G33" i="24"/>
  <c r="G34" i="24"/>
  <c r="G35" i="24"/>
  <c r="G36" i="24"/>
  <c r="G37" i="24"/>
  <c r="G38" i="24"/>
  <c r="G39" i="24"/>
  <c r="G40" i="24"/>
  <c r="G41" i="24"/>
  <c r="G42" i="24"/>
  <c r="G43" i="24"/>
  <c r="G44" i="24"/>
  <c r="G45" i="24"/>
  <c r="G46" i="24"/>
  <c r="G47" i="24"/>
  <c r="G31" i="24"/>
  <c r="B80" i="22"/>
  <c r="F87" i="24"/>
  <c r="H87" i="24" s="1"/>
  <c r="F86" i="24"/>
  <c r="H86" i="24" s="1"/>
  <c r="F85" i="24"/>
  <c r="J118" i="22" l="1"/>
  <c r="C62" i="22" s="1"/>
  <c r="H121" i="22"/>
  <c r="J121" i="22" s="1"/>
  <c r="J119" i="22"/>
  <c r="C63" i="22"/>
  <c r="H85" i="24"/>
  <c r="F80" i="24"/>
  <c r="H80" i="24" s="1"/>
  <c r="F82" i="24"/>
  <c r="H82" i="24" s="1"/>
  <c r="F36" i="24"/>
  <c r="H36" i="24" s="1"/>
  <c r="B164" i="22"/>
  <c r="B251" i="22"/>
  <c r="G84" i="24" s="1"/>
  <c r="F84" i="24"/>
  <c r="F83" i="24"/>
  <c r="H83" i="24" s="1"/>
  <c r="B244" i="22"/>
  <c r="B240" i="22"/>
  <c r="G26" i="24"/>
  <c r="B103" i="22"/>
  <c r="F81" i="24"/>
  <c r="F73" i="24"/>
  <c r="H73" i="24" s="1"/>
  <c r="F72" i="24"/>
  <c r="H72" i="24" s="1"/>
  <c r="F71" i="24"/>
  <c r="H71" i="24" s="1"/>
  <c r="J122" i="22" l="1"/>
  <c r="C64" i="22"/>
  <c r="E69" i="22" s="1"/>
  <c r="I69" i="22" s="1"/>
  <c r="G27" i="24"/>
  <c r="G28" i="24"/>
  <c r="H84" i="24"/>
  <c r="H81" i="24"/>
  <c r="F70" i="24"/>
  <c r="H70" i="24" s="1"/>
  <c r="F67" i="24"/>
  <c r="H67" i="24" s="1"/>
  <c r="F68" i="24"/>
  <c r="H68" i="24" s="1"/>
  <c r="F69" i="24"/>
  <c r="H69" i="24" s="1"/>
  <c r="F35" i="24" l="1"/>
  <c r="H35" i="24" s="1"/>
  <c r="F47" i="24"/>
  <c r="H47" i="24" s="1"/>
  <c r="F46" i="24"/>
  <c r="H46" i="24" s="1"/>
  <c r="F45" i="24"/>
  <c r="H45" i="24" s="1"/>
  <c r="F44" i="24"/>
  <c r="H44" i="24" s="1"/>
  <c r="F43" i="24"/>
  <c r="H43" i="24" s="1"/>
  <c r="F79" i="24"/>
  <c r="H79" i="24" s="1"/>
  <c r="B128" i="22"/>
  <c r="J128" i="22" s="1"/>
  <c r="J131" i="22"/>
  <c r="B233" i="22"/>
  <c r="B147" i="22"/>
  <c r="B96" i="22"/>
  <c r="B139" i="22" s="1"/>
  <c r="J88" i="22"/>
  <c r="I104" i="22"/>
  <c r="E21" i="22"/>
  <c r="B168" i="22" l="1"/>
  <c r="B170" i="22" s="1"/>
  <c r="J132" i="22"/>
  <c r="D147" i="22"/>
  <c r="E147" i="22" s="1"/>
  <c r="F57" i="24"/>
  <c r="H57" i="24" s="1"/>
  <c r="F59" i="24"/>
  <c r="H59" i="24" s="1"/>
  <c r="F33" i="24"/>
  <c r="H33" i="24" s="1"/>
  <c r="F41" i="24"/>
  <c r="H41" i="24" s="1"/>
  <c r="F40" i="24"/>
  <c r="H40" i="24" s="1"/>
  <c r="F39" i="24" l="1"/>
  <c r="H39" i="24" s="1"/>
  <c r="F42" i="24"/>
  <c r="H42" i="24" s="1"/>
  <c r="F32" i="24"/>
  <c r="H32" i="24" s="1"/>
  <c r="F34" i="24"/>
  <c r="H34" i="24" s="1"/>
  <c r="F37" i="24"/>
  <c r="H37" i="24" s="1"/>
  <c r="F38" i="24"/>
  <c r="H38" i="24" s="1"/>
  <c r="F31" i="24"/>
  <c r="H31" i="24" s="1"/>
  <c r="H50" i="24" l="1"/>
  <c r="F63" i="24"/>
  <c r="H63" i="24" s="1"/>
  <c r="F65" i="24"/>
  <c r="H65" i="24" s="1"/>
  <c r="H99" i="22"/>
  <c r="G18" i="24"/>
  <c r="F18" i="24"/>
  <c r="J35" i="22"/>
  <c r="G11" i="24"/>
  <c r="F52" i="24"/>
  <c r="H52" i="24" s="1"/>
  <c r="G17" i="5" l="1"/>
  <c r="I17" i="5"/>
  <c r="K17" i="5"/>
  <c r="E17" i="5"/>
  <c r="H18" i="24"/>
  <c r="G78" i="24"/>
  <c r="G77" i="24"/>
  <c r="G76" i="24"/>
  <c r="S17" i="5" l="1"/>
  <c r="F11" i="24" l="1"/>
  <c r="H11" i="24" l="1"/>
  <c r="D230" i="22" l="1"/>
  <c r="F26" i="24" l="1"/>
  <c r="F27" i="24"/>
  <c r="F28" i="24"/>
  <c r="F77" i="24"/>
  <c r="H77" i="24" l="1"/>
  <c r="F21" i="24"/>
  <c r="J99" i="22"/>
  <c r="G91" i="24" l="1"/>
  <c r="F91" i="24"/>
  <c r="F90" i="24"/>
  <c r="F78" i="24"/>
  <c r="H78" i="24" s="1"/>
  <c r="F76" i="24"/>
  <c r="H76" i="24" s="1"/>
  <c r="F66" i="24"/>
  <c r="H66" i="24" s="1"/>
  <c r="F62" i="24"/>
  <c r="H62" i="24" s="1"/>
  <c r="F58" i="24"/>
  <c r="H58" i="24" s="1"/>
  <c r="F56" i="24"/>
  <c r="F53" i="24"/>
  <c r="F25" i="24"/>
  <c r="F24" i="24"/>
  <c r="F20" i="24"/>
  <c r="F19" i="24"/>
  <c r="F15" i="24"/>
  <c r="F14" i="24"/>
  <c r="F10" i="24"/>
  <c r="H88" i="24" l="1"/>
  <c r="H74" i="24"/>
  <c r="H91" i="24"/>
  <c r="E21" i="5" s="1"/>
  <c r="H53" i="24"/>
  <c r="H56" i="24"/>
  <c r="H60" i="24" l="1"/>
  <c r="G19" i="5"/>
  <c r="I19" i="5"/>
  <c r="K19" i="5"/>
  <c r="E19" i="5"/>
  <c r="I20" i="5"/>
  <c r="K20" i="5"/>
  <c r="E20" i="5"/>
  <c r="H94" i="22"/>
  <c r="H85" i="22"/>
  <c r="J85" i="22" s="1"/>
  <c r="B272" i="22"/>
  <c r="J34" i="22"/>
  <c r="F16" i="22"/>
  <c r="G10" i="24" s="1"/>
  <c r="H10" i="24" s="1"/>
  <c r="H12" i="24" s="1"/>
  <c r="E13" i="5" s="1"/>
  <c r="S13" i="5" s="1"/>
  <c r="J36" i="22" l="1"/>
  <c r="H95" i="22"/>
  <c r="J94" i="22"/>
  <c r="S19" i="5"/>
  <c r="I18" i="5"/>
  <c r="G18" i="5"/>
  <c r="K18" i="5"/>
  <c r="E18" i="5"/>
  <c r="S20" i="5"/>
  <c r="E139" i="22"/>
  <c r="G21" i="24"/>
  <c r="H21" i="24" s="1"/>
  <c r="B97" i="22"/>
  <c r="J97" i="22" s="1"/>
  <c r="H28" i="24"/>
  <c r="J96" i="22"/>
  <c r="C45" i="22" s="1"/>
  <c r="C49" i="22" l="1"/>
  <c r="B73" i="22"/>
  <c r="G14" i="24" s="1"/>
  <c r="H14" i="24" s="1"/>
  <c r="C43" i="22"/>
  <c r="B149" i="22"/>
  <c r="E149" i="22" s="1"/>
  <c r="E151" i="22" s="1"/>
  <c r="G24" i="24"/>
  <c r="S18" i="5"/>
  <c r="C44" i="22"/>
  <c r="J95" i="22"/>
  <c r="H26" i="24" l="1"/>
  <c r="H24" i="24"/>
  <c r="D21" i="21"/>
  <c r="G25" i="24" l="1"/>
  <c r="H25" i="24" s="1"/>
  <c r="B271" i="22"/>
  <c r="H27" i="24"/>
  <c r="G90" i="24" l="1"/>
  <c r="H90" i="24" s="1"/>
  <c r="H92" i="24" s="1"/>
  <c r="H29" i="24"/>
  <c r="K21" i="5" l="1"/>
  <c r="I21" i="5"/>
  <c r="E22" i="5"/>
  <c r="K16" i="5"/>
  <c r="G16" i="5"/>
  <c r="E16" i="5"/>
  <c r="I16" i="5"/>
  <c r="S21" i="5" l="1"/>
  <c r="J23" i="5"/>
  <c r="S22" i="5"/>
  <c r="S16" i="5"/>
  <c r="J87" i="22" l="1"/>
  <c r="I103" i="22"/>
  <c r="J89" i="22" l="1"/>
  <c r="G19" i="24" s="1"/>
  <c r="H19" i="24" s="1"/>
  <c r="I106" i="22"/>
  <c r="G20" i="24" s="1"/>
  <c r="H20" i="24" s="1"/>
  <c r="C42" i="22" l="1"/>
  <c r="C46" i="22" s="1"/>
  <c r="E49" i="22" s="1"/>
  <c r="H22" i="24"/>
  <c r="I48" i="22" l="1"/>
  <c r="E15" i="5"/>
  <c r="G15" i="5"/>
  <c r="I15" i="5"/>
  <c r="B74" i="22" l="1"/>
  <c r="G15" i="24" s="1"/>
  <c r="H15" i="24" s="1"/>
  <c r="H16" i="24" s="1"/>
  <c r="S15" i="5"/>
  <c r="I14" i="5" l="1"/>
  <c r="H23" i="5" s="1"/>
  <c r="E14" i="5"/>
  <c r="D23" i="5" s="1"/>
  <c r="H96" i="24"/>
  <c r="G14" i="5"/>
  <c r="F23" i="5" s="1"/>
  <c r="S14" i="5" l="1"/>
  <c r="S23" i="5" s="1"/>
</calcChain>
</file>

<file path=xl/sharedStrings.xml><?xml version="1.0" encoding="utf-8"?>
<sst xmlns="http://schemas.openxmlformats.org/spreadsheetml/2006/main" count="786" uniqueCount="487">
  <si>
    <t>TOTAL</t>
  </si>
  <si>
    <t>UN</t>
  </si>
  <si>
    <t>1.1</t>
  </si>
  <si>
    <t xml:space="preserve"> VALOR TOTAL</t>
  </si>
  <si>
    <t>PREÇO UNITÁRIO C/ BDI</t>
  </si>
  <si>
    <t>PREÇO UNITÁRIO SEM BDI</t>
  </si>
  <si>
    <t>DESCRIÇÃO</t>
  </si>
  <si>
    <t>CÓDIGO</t>
  </si>
  <si>
    <t>ITEM</t>
  </si>
  <si>
    <t>M²</t>
  </si>
  <si>
    <t>VALOR</t>
  </si>
  <si>
    <t>%</t>
  </si>
  <si>
    <t>1º MÊS</t>
  </si>
  <si>
    <t>DESCRIÇÃO DO ITEM</t>
  </si>
  <si>
    <t>EMOP</t>
  </si>
  <si>
    <t>QUANT.</t>
  </si>
  <si>
    <t>H</t>
  </si>
  <si>
    <t>23,69%</t>
  </si>
  <si>
    <t>ADMINISTRAÇÃO LOCAL</t>
  </si>
  <si>
    <t>2.2</t>
  </si>
  <si>
    <t>2.1</t>
  </si>
  <si>
    <t>02.020.0001-0</t>
  </si>
  <si>
    <t>1.2</t>
  </si>
  <si>
    <t>3.1</t>
  </si>
  <si>
    <t>3.2</t>
  </si>
  <si>
    <t>-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</si>
  <si>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</si>
  <si>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</si>
  <si>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</si>
  <si>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</si>
  <si>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</si>
  <si>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</si>
  <si>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</si>
  <si>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</si>
  <si>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</si>
  <si>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</si>
  <si>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CPRB</t>
  </si>
  <si>
    <t>Tributos - PIS/COFINS</t>
  </si>
  <si>
    <t>Fórmula para o cálculo do BDI:</t>
  </si>
  <si>
    <t>{[(1+AC+SRG) x (1+L) x (1+DF)] / (1-T)} -1</t>
  </si>
  <si>
    <t>Resultado do cálculo do BDI:</t>
  </si>
  <si>
    <t>Composição do BDI - Benefícios e Despesas Indiretas</t>
  </si>
  <si>
    <t>M</t>
  </si>
  <si>
    <t>4.1</t>
  </si>
  <si>
    <t>SERVIÇOS PRELIMINARES</t>
  </si>
  <si>
    <t>MOVIMENTO DE TERRA</t>
  </si>
  <si>
    <t>03.001.0002-1</t>
  </si>
  <si>
    <t>03.011.0015-1</t>
  </si>
  <si>
    <t>PLACA DE OBRA</t>
  </si>
  <si>
    <t>COMP.</t>
  </si>
  <si>
    <t>X</t>
  </si>
  <si>
    <t>LARG.</t>
  </si>
  <si>
    <t>=</t>
  </si>
  <si>
    <t/>
  </si>
  <si>
    <t>2 MOVIMENTO DE TERRA</t>
  </si>
  <si>
    <t>REATERRO</t>
  </si>
  <si>
    <t>3 ESTRUTURA</t>
  </si>
  <si>
    <t>LARG</t>
  </si>
  <si>
    <t>PROF.</t>
  </si>
  <si>
    <t>M³</t>
  </si>
  <si>
    <t>SAPATA</t>
  </si>
  <si>
    <t>PISO</t>
  </si>
  <si>
    <t>SAPATAS</t>
  </si>
  <si>
    <t>CINTAMENTO</t>
  </si>
  <si>
    <t>4 ALVENARIA E REVESTIMENTOS</t>
  </si>
  <si>
    <t>COMP. LINEAR( cad)</t>
  </si>
  <si>
    <t>PÉ DIREITO</t>
  </si>
  <si>
    <t>TETO</t>
  </si>
  <si>
    <t>ÁREA DE LAJE</t>
  </si>
  <si>
    <t>4.3</t>
  </si>
  <si>
    <t>CONTRAPISO(M²)</t>
  </si>
  <si>
    <t>4.4</t>
  </si>
  <si>
    <t>5.1</t>
  </si>
  <si>
    <t>LEVANTAMENTO DE CAD</t>
  </si>
  <si>
    <t>AREA DE PISO</t>
  </si>
  <si>
    <t>ESPESURRA</t>
  </si>
  <si>
    <t>ESPC.</t>
  </si>
  <si>
    <t>BALDRAME</t>
  </si>
  <si>
    <t>ESCAVACAO</t>
  </si>
  <si>
    <t>VOL. DE CONCRETO</t>
  </si>
  <si>
    <t>CONCR.MAGRO E REATERO</t>
  </si>
  <si>
    <t>area de piso nao entra porque o piso esta sobre aterro</t>
  </si>
  <si>
    <t>AREA DE LAJE</t>
  </si>
  <si>
    <t>BDI :</t>
  </si>
  <si>
    <t>QUANT</t>
  </si>
  <si>
    <t>PLACA DE IDENTIFICACAO DE OBRA PUBLICA,INCLUSIVE PINTURA E SUPORTES DE MADEIRA.FORNECIMENTO E COLOCACAO</t>
  </si>
  <si>
    <t>SUBTOTAL:</t>
  </si>
  <si>
    <t>ESCAVACAO MANUAL DE VALA/CAVA EM MATERIAL DE 1ª CATEGORIA (AREIA,ARGILA OU PICARRA),ENTRE 1,50 E 3,00M DE PROFUNDIDADE,EXCLUSIVE ESCORAMENTO E ESGOTAMENTO</t>
  </si>
  <si>
    <t>REATERRO DE VALA/CAVA COM MATERIAL DE BOA QUALIDADE,UTILIZANDO VIBRO COMPACTADOR PORTATIL,EXCLUSIVE MATERIAL</t>
  </si>
  <si>
    <t>ESTRUTURA</t>
  </si>
  <si>
    <t>11.003.0001-1</t>
  </si>
  <si>
    <t>CONCRETO DOSADO RACIONALMENTE PARA UMA RESISTENCIA CARACTERISTICA A COMPRESSAO DE 10MPA,INCLUSIVE MATERIAIS,TRANSPORTE,PREPARO COM BETONEIRA,LANCAMENTO E ADENSAMENTO</t>
  </si>
  <si>
    <t>11.013.0130-0</t>
  </si>
  <si>
    <t>CONCRETO ARMADO,FCK=20MPA,INCLUINDO MATERIAIS PARA 1,00M3 DE CONCRETO(IMPORTADO DE USINA)ADENSADO E COLOCADO,12,00M2 DE AREA MOLDADA,FORMAS CONFORME O ITEM 11.004.0022,60KG DE ACO CA-50,INCLUSIVE MAO-DE-OBRA PARA CORTE,DOBRAGEM,MONTAGEM E COLOCACAO NAS FORMAS,EXCLUSIVE ESCORAMENTO</t>
  </si>
  <si>
    <t>ALVENARIA E REVESTIMENTO</t>
  </si>
  <si>
    <t>12.003.0080-0</t>
  </si>
  <si>
    <t>ALVENARIA DE TIJOLOS CERAMICOS FURADOS 10X20X20CM,ASSENTES CMEIA VEZ(0,10M)COM VAOS OU ARESTAS,ATE 3,00M DE ALTURA E MEDIDA PELA AREA REAL</t>
  </si>
  <si>
    <t>13.001.0015-0</t>
  </si>
  <si>
    <t>EMBOCO COM ARGAMASSA DE CIMENTO E AREIA,NO TRACO 1:1,5 COM 1,5CM DE ESPESSURA,INCLUSIVE CHAPISCO DE CIMENTO E AREIA,NO TRACO 1:3</t>
  </si>
  <si>
    <t>ESQUADRIAS E FERRAGENS</t>
  </si>
  <si>
    <t>5.2</t>
  </si>
  <si>
    <t>14.007.0040-0</t>
  </si>
  <si>
    <t>FERRAGENS P/PORTAS DE MADEIRA,1 FOLHA DE ABRIR,INTERNAS,SOCIAIS OU DE SERVICO,CONSTANDO DE FORNEC.S/COLOC.,DE:-FECHADURA TIPO GORGE,TRINCO REVERSIVEL,EM LATAO,ACABAMENTO CROMADO;-ENTRADA E ROSETA CIRCULARES,LATAO LAMINADO,ACABAMENTO CROMADO ;-MACANETA TIPO ALAVANCA,EM LATAO,ACABAMENTO CROMADO;-3 DOBRADICAS FERRO GALVANIZADO 3"X2.1/2",COM PINO E BOLAS DE FERRO</t>
  </si>
  <si>
    <t>INSTALAÇÕES PREDIAIS</t>
  </si>
  <si>
    <t>6.2</t>
  </si>
  <si>
    <t>6.3</t>
  </si>
  <si>
    <t>15.007.0575-0</t>
  </si>
  <si>
    <t>DISJUNTOR TERMOMAGNETICO,BIPOLAR,DE 10 A 32A,3KA,MODELO DIN,TIPO C.FORNECIMENTO E COLOCACAO</t>
  </si>
  <si>
    <t>6.4</t>
  </si>
  <si>
    <t>6.6</t>
  </si>
  <si>
    <t>COBERTURA</t>
  </si>
  <si>
    <t>16.001.0050-0</t>
  </si>
  <si>
    <t>MADEIRAMENTO PARA COBERTURA EM DUAS AGUAS EM TELHAS CERAMICA S,CONSTITUIDO DE CUMEEIRA E TERCAS DE 3"X4.1/2",CAIBROS DE 3 "X1.1/2",RIPAS DE 1,5X4CM,TUDO EM MADEIRA SERRADA,SEM TESOURA OU PONTALETE,MEDIDO PELA AREA REAL DO MADEIRAMENTO.FORNECIMENTO E COLOCACAO</t>
  </si>
  <si>
    <t>13.175.0010-0</t>
  </si>
  <si>
    <t>FORRO DE PVC EM REGUAS DE 200MM DE LARGURA, ESPESSURA IGUAL OU SUPERIOR A 8MM, ENCAIXADOS ENTRE SI, INCLUSIVE RODA FORRO DE PVC PARA ACABAMENTO, ESTRUTURA EM METALON (20X20)MM E PARAFUSOS DE FIXACAO. FORNECIMENTO E COLOCACAO.</t>
  </si>
  <si>
    <t>PINTURA</t>
  </si>
  <si>
    <t>17.018.0020-0</t>
  </si>
  <si>
    <t>PINTURA COM TINTA LATEX,CLASSIFICACAO ECONOMICA (NBR 15079),FOSCA EM REVESTIMENTO LISO,INTERIOR,ACABAMENTO PADRAO,EM DUAS DEMAOS SOBRE A SUPERFICIE PREPARADA,CONFORME O ITEM 17.018.0010,EXCLUSIVE ESTE PREPARO</t>
  </si>
  <si>
    <t>17.017.0169-0</t>
  </si>
  <si>
    <t>PINTURA INTERNA OU EXTERNA SOBRE MADEIRA NOVA,COM ESMALTE SINTETICO ALTO BRILHO OU ACETINADO,UMA DEMAO DE VERNIZ ISOLANTE INCOLOR,UMA DEMAO DE FUNDO SINTETICO NIVELADOR,UMA DEMAO DE MASSA PARA MADEIRA,INCLUSIVE LIXAMENTO E REMOCAO DE PO E DUAS DEMAOS DE ACABAMENTO</t>
  </si>
  <si>
    <t>14.006.0285-0</t>
  </si>
  <si>
    <t>JANELA DE MADEIRA DE LEI DE ABRIR DE 120X150X3CM,TIPO VVP (VENEZIANA,VIDRO E POSTIGO) EM 2 FOLHAS E MARCO DE 7X3CM,EXCLUSIVE FERRAGENS.FORNECIMENTO E COLOCACAO</t>
  </si>
  <si>
    <t>14.006.0008-0</t>
  </si>
  <si>
    <t>PORTA DE MADEIRA DE LEI EM COMPENSADO DE 90X210X3,5CM FOLHEAROS,EXCLUSIVEVIDRO.FORNECIMENTO E COLOCACAO DA NAS 2 FACES,ADUELA DE 13X3CM E ALIZARES DE 5X2CM,EXCLUSIVE FERRAGENS.FORNECIMENTO E COLOCACAO</t>
  </si>
  <si>
    <t>ÁREA OCU. POR ALVENARIA</t>
  </si>
  <si>
    <t>ALVENARIA DE VEDAÇÃO</t>
  </si>
  <si>
    <t>PILAR FUND.(1,20 M)</t>
  </si>
  <si>
    <t>VIGAMENTO (piso)</t>
  </si>
  <si>
    <t>VIGAMENTO (laje)</t>
  </si>
  <si>
    <t>FUNDAÇAO</t>
  </si>
  <si>
    <t>PILARES - SAPATA</t>
  </si>
  <si>
    <t>11.013.0070-1</t>
  </si>
  <si>
    <t>CONCRETO ARMADO,FCK=20MPA,INCLUINDO MATERIAIS PARA 1,00M3 DE CONCRETO(IMPORTADO DE USINA)ADENSADO E COLOCADO,14,00M2 DE AREA MOLDADA,FORMAS E ESCORAMENTO CONFORME ITENS 11.004.0022</t>
  </si>
  <si>
    <t>PILARES (piso a laje)</t>
  </si>
  <si>
    <t>1.0 SERVIÇOS PRELIMINARES</t>
  </si>
  <si>
    <t>16.002.0010-0</t>
  </si>
  <si>
    <t>COBERTURA EM TELHA CERAMICA COLONIAL,EXCLUSIVE CUMEEIRA E MADEIRAMENTO.MEDIDA PELA AREA REAL DE COBERTURA.FORNECIMENTO E COLOCACAO</t>
  </si>
  <si>
    <t>13.331.0015-0</t>
  </si>
  <si>
    <t>REVESTIMENTO DE PISO CERAMICO EM PORCELANATO TECNICO NATURAL ,ACABAMENTO DA BORDA RETIFICADO,PARA USO EM AREAS COMERCIAIS COM ACESSO PARA RUA,NO FORMATO (60X60)CM,ASSENTES EM SUPERFICIE EM OSSO COM ARGAMASSA DE CIMENTO E COLA (ARGAMASSA COLANTE)E REJUNTAMENTO PRONTO</t>
  </si>
  <si>
    <t>4.5</t>
  </si>
  <si>
    <t>13.301.0117-0</t>
  </si>
  <si>
    <t>CONTRAPISO,BASE OU CAMADA REGULARIZADORA EXECUTADA COM ARGAMASSA DE CIMENTO E AREIA,NO TRACO 1:4,NA ESPESSURA DE 1CM</t>
  </si>
  <si>
    <t>3.3</t>
  </si>
  <si>
    <t>5.3</t>
  </si>
  <si>
    <t>6.1</t>
  </si>
  <si>
    <t>6.5</t>
  </si>
  <si>
    <t>7.1</t>
  </si>
  <si>
    <t>7.2</t>
  </si>
  <si>
    <t>7.3</t>
  </si>
  <si>
    <t>8.1</t>
  </si>
  <si>
    <t>7.4</t>
  </si>
  <si>
    <t>INCLINAÇÃO</t>
  </si>
  <si>
    <t>1.1 PLACA DE IDENTIFICACAO DE OBRA</t>
  </si>
  <si>
    <t>1.2 MAO-DE-OBRA DE ENGENHEIRO OU ARQUITETO JR.,INCLUSIVE ENCARGOS SOCIAIS</t>
  </si>
  <si>
    <t xml:space="preserve"> </t>
  </si>
  <si>
    <t xml:space="preserve">  </t>
  </si>
  <si>
    <t>2º MÊS</t>
  </si>
  <si>
    <t>05.001.0023-0</t>
  </si>
  <si>
    <t>DEMOLICAO MANUAL DE ALVENARIA DE TIJOLOS FURADOS,INCLUSIVE EMPILHAMENTO LATERAL DENTRO DO CANTEIRO DE SERVICO.</t>
  </si>
  <si>
    <t>HIDRÁULICA</t>
  </si>
  <si>
    <t>5.4</t>
  </si>
  <si>
    <t>5.5</t>
  </si>
  <si>
    <t>5.6</t>
  </si>
  <si>
    <t>15.004.0105-0</t>
  </si>
  <si>
    <t>INSTALACAO E ASSENTAMENTO DE VASO SANITARIO INDIVIDUAL E VALVULA DE DESCARGA(EXCL.ESTES)EM PAVIMENTO TERREO,COMPREENDENDO:INSTALACAO HIDRAULICA COM 2,00M TUBO PVC 50MM,COM CONEXOES,ATE VALVULA E APOS ESTA ATE O VASO,LIGACAO ESGOTOS COM 3,00M TUBO PVC 100MM A CAIXA DE INSPECAO E TUBO VENTILACAO,INCLUSIVE CONEXOES,EXCLUSIVE TUBO DE VENTILACAO.</t>
  </si>
  <si>
    <t>18.002.0080-0</t>
  </si>
  <si>
    <t>VASO SANITARIO DE LOUCA BRANCA,CONVENCIONAL,TIPO POPULAR,COMMEDIDAS EM TORNO DE 37X47X38CM,INCLUSIVE ASSENTO PLASTICO TIPO POPULAR,CAIXA DE DESCARGA PLASTICA EXTERNA COMPLETA,TUBO DE DESCARGA LONGO,BOLSA DE LIGACAO E ACESSORIOS DE FIXACAO.FORNECIMENTO.</t>
  </si>
  <si>
    <t>15.029.0011-0</t>
  </si>
  <si>
    <t>REGISTRO DE GAVETA,EM BRONZE,COM DIAMETRO DE 3/4".FORNECIMENTO E COLOCACAO.</t>
  </si>
  <si>
    <t>5.7</t>
  </si>
  <si>
    <t>5.8</t>
  </si>
  <si>
    <t>18.013.0155-0</t>
  </si>
  <si>
    <t>REGISTRO DE PRESSAO,1416 DE 1/2",COM CANOPLA E VOLANTE EM METAL CROMADO.FORNECIMENTO.</t>
  </si>
  <si>
    <t>15.004.0063-0</t>
  </si>
  <si>
    <t>INSTALACAO E ASSENTAMENTO DE LAVATORIO DE UMA TORNEIRA(EXCLUSIVE FORNECIMENTO DO APARELHO),COMPREENDENDO:3,00M DE TUBO DE PVC DE 25MM,2,00M DE TUBO DE PVC DE 40MM E CONEXOES.</t>
  </si>
  <si>
    <t>15.015.0020-0</t>
  </si>
  <si>
    <t>3.4</t>
  </si>
  <si>
    <t>INSTALACAO DE PONTO DE LUZ,EMBUTIDO NA LAJE,EQUIVALENTE A 2 VARAS DE ELETRODUTO DE PVC RIGIDO DE 3/4",12,00M DE FIO 2,5MM2,CAIXAS,CONEXOES,LUVAS,CURVA E INTERRUPTOR DE EMBUTIR COM PLACA FOSFORESCENTE,INCLUSIVE ABERTURA E FECHAMENTO DE RASGO EM ALVENARIA.</t>
  </si>
  <si>
    <t>15.015.0270-0</t>
  </si>
  <si>
    <t>INSTALACAO DE UM CONJUNTO DE 2 TOMADAS,EMBUTIDO NA ALVENARIA,EQUIVALENTE A 3 VARAS DE ELETRODUTO DE PVC RIGIDO DE 3/4",27,00M DE FIO 2,5MM2,CAIXAS,CONEXOES E TOMADAS DE EMBUTIR 2P+T,10A,COM PLACA FOSFORESCENTE,INCLUSIVE ABERTURA E FECHAMENTO DE RASGO EM ALVENARIA.</t>
  </si>
  <si>
    <t>18.002.0010-0</t>
  </si>
  <si>
    <t>LAVATORIO DE LOUCA BRANCA TIPO POPULAR,SEM LADRAO,COM MEDIDAS EM TORNO DE 47X35CM,INCLUSIVE ACESSORIOS DE FIXACAO,FERRAGENS EM METAL CROMADO:SIFAO 1680 DE 1"X1.1/4",TORNEIRA PARA AVATORIO TIPO BANCA 1193 OU SIMILAR DE 1/2" E VALVULA DE ESCOAMENTO 1600.RABICHO EM PVC.FORNECIMENTO.</t>
  </si>
  <si>
    <t>18.019.0010-0</t>
  </si>
  <si>
    <t>CAIXA DE DESCARGA DE PLASTICO EXTERNA.FORNECIMENTO.</t>
  </si>
  <si>
    <t>4.2</t>
  </si>
  <si>
    <t>5- HIDRÁULICA</t>
  </si>
  <si>
    <t>5.9</t>
  </si>
  <si>
    <t>5.10</t>
  </si>
  <si>
    <t>ES 10.20.0050 (A)</t>
  </si>
  <si>
    <t>14.006.0102-0</t>
  </si>
  <si>
    <t>PORTA DE MADEIRA DE LEI MACICA DE FRISOS (MEXICANA) DE(160X210X3,5)CM,EM 2 FOLHAS E BANDEIRAS DE 60CM,ADUELA DE (13X3)CME CONTRAMARCO DE 11X2CM,CONFORME PROJETO TIPO Nº6063/EMOP,EXCLUSIVE FERRAGENS E VIDROS.FORNECIMENTO E COLOCACAO</t>
  </si>
  <si>
    <t>14.007.0145-0</t>
  </si>
  <si>
    <t>FERRAGENS P/JANELA DE MADEIRA,DE CORRER,EM 2 FOLHAS,CONSTANDO DE FORNECIMENTO SEM COLOCACAO,DE:-4 RODIZIOS DE LATAO C/ROLAMENTOS(6MM),P/TRILHOS;-3,00M DE TRILHO DE ALUMINIO,TAMANHO3,00MX1/4"X1/4";-2 CONCHAS SIMPLES LATAO, FORMA RETANGULAR,S/FURO E PARTE CENTRAL EM BAIXO RELEVO,ACABAMENTO CROMADO</t>
  </si>
  <si>
    <t>7 INSTALAÇÕES PREDIAIS</t>
  </si>
  <si>
    <t>8.3</t>
  </si>
  <si>
    <t>8.4</t>
  </si>
  <si>
    <t>9.1</t>
  </si>
  <si>
    <t>9.2</t>
  </si>
  <si>
    <t>8 COBERTURA</t>
  </si>
  <si>
    <t>8.1 MADEIRAMENTO PARA COBERTURA EM DUAS AGUAS EM TELHAS (LEVANT. CAD.)</t>
  </si>
  <si>
    <t>9 PINTURA</t>
  </si>
  <si>
    <t>9.1 PINTURA INTERNA E EXTERNA EM  REBOCO ( LEV. CAD.)</t>
  </si>
  <si>
    <t>9.2 PINTURA SOBRE MADEIRA</t>
  </si>
  <si>
    <t>13.330.0100-0</t>
  </si>
  <si>
    <t>RODAPE COM LADRILHO CERAMICO,COM 7,5 A 10CM DE ALTURA,ASSENTE CONFORME ITEM 13.025.0016.</t>
  </si>
  <si>
    <t>3º MÊS</t>
  </si>
  <si>
    <t>4º MÊS</t>
  </si>
  <si>
    <t>05.105.0130-0</t>
  </si>
  <si>
    <t>MAO-DE-OBRA DE ENGENHEIRO OU ARQUITETO JR.,INCLUSIVE ENCARGO S SOCIAIS</t>
  </si>
  <si>
    <t>H²</t>
  </si>
  <si>
    <t>MÊS</t>
  </si>
  <si>
    <t xml:space="preserve">1 MÊS EQUIVALE  </t>
  </si>
  <si>
    <t>QUANTIDADE  DE ENGENHEIRO NECESSÁRIA</t>
  </si>
  <si>
    <t>COEFICIENTE</t>
  </si>
  <si>
    <t>LAJE  PISO ( 0,3 metros de beiral)</t>
  </si>
  <si>
    <t>3.1 DEMOLICAO MANUAL DE ALVENARIA DE TIJOLOS ( para porta de (2,1x1)</t>
  </si>
  <si>
    <t>LAJE  ( 0,3 metros de beiral)</t>
  </si>
  <si>
    <t xml:space="preserve">CALÇADA  </t>
  </si>
  <si>
    <t xml:space="preserve">AREA </t>
  </si>
  <si>
    <t>CALÇADA</t>
  </si>
  <si>
    <t>18.009.0120-0</t>
  </si>
  <si>
    <t>TORNEIRA PARA LAVATORIO,DE MESA,COM ALAVANCA,ACIONAMENTO COMLEVE PRESSAO MANUAL E FECHAMENTO AUTOMATICO,ACABAMENTO CROMADO,PARA PESSOAS COM NECESSIDADES ESPECIFICAS,CONFORME ABNT NBR 9050.FORNECIMENTO</t>
  </si>
  <si>
    <t>8.5</t>
  </si>
  <si>
    <t>8.6</t>
  </si>
  <si>
    <t>15.045.0087-0</t>
  </si>
  <si>
    <t>5.11</t>
  </si>
  <si>
    <t>CORTE E COLOCACAO DE CONEXOES EM TUBO DE PVC RIGIDO,ESGOTO,SOLDAVEL,COM DIAMETRO DE 100MM,EXCLUSIVE A PECA</t>
  </si>
  <si>
    <t>5.12</t>
  </si>
  <si>
    <t>JOELHO 90º DE PVC, PARA ESGOTO, DE 100MM</t>
  </si>
  <si>
    <t>05011</t>
  </si>
  <si>
    <t>TUBO DE PVC RIGIDO PONTA/BOLSA SEM ANEL</t>
  </si>
  <si>
    <t>DE BORRACHA, CLASSE 15, DE DN=100MM</t>
  </si>
  <si>
    <t>05116</t>
  </si>
  <si>
    <t>TUBO DE PVC PARA ESGOTO, REFORCADO, PONT</t>
  </si>
  <si>
    <t>A E BOLSA, INCLUSIVE ANEL DE BORRACHA, A</t>
  </si>
  <si>
    <t>BNT-NBR 7362, DE 100MM</t>
  </si>
  <si>
    <t>TUBO DE PVC RIGIDO, PONTA/BOLSA COM VIRO</t>
  </si>
  <si>
    <t>LA, EM BARRAS DE 6,00M, DE 100MM</t>
  </si>
  <si>
    <t>07293</t>
  </si>
  <si>
    <t>DE BORRACHA, CLASSE 20, DE DN=100MM</t>
  </si>
  <si>
    <t>05409</t>
  </si>
  <si>
    <t>TUBO PVC RIGIDO (NBR-5688), SERIE "R", P</t>
  </si>
  <si>
    <t>ONTA/BOLSA COM VIROLA, EM BARRAS DE 3,00</t>
  </si>
  <si>
    <t>M, DE 100MM</t>
  </si>
  <si>
    <t>15.036.0082-0</t>
  </si>
  <si>
    <t>TUBO DE PVC RIGIDO,CONFORME ABNT NBR-5688 DE 100MM,LINHA REF</t>
  </si>
  <si>
    <t>ORCADA,SOLDAVEL,EXCLUSIVE EMENDAS,CONEXOES,ABERTURA E FECHAM</t>
  </si>
  <si>
    <t>ENTO DE RASGO.FORNECIMENTO E ASSENTAMENTO</t>
  </si>
  <si>
    <t>15.045.0116-0</t>
  </si>
  <si>
    <t>ABERTURA E FECHAMENTO MANUAL DE RASGO EM CONCRETO,PARA PASSA</t>
  </si>
  <si>
    <t>GEM DE TUBOS E DUTOS,COM DIAMETRO DE 1.1/4" A 2"</t>
  </si>
  <si>
    <t>15.045.0110-0</t>
  </si>
  <si>
    <t>ABERTURA E FECHAMENTO MANUAL DE RASGO EM ALVENARIA,PARA PASS</t>
  </si>
  <si>
    <t>AGEM DE TUBOS E DUTOS,COM DIAMETRO DE 1/2" A 1"</t>
  </si>
  <si>
    <t>15.045.0110-A</t>
  </si>
  <si>
    <t>15.045.0111-0</t>
  </si>
  <si>
    <t>GEM DE TUBOS E DUTOS,COM DIAMETRO DE 1/2" A 1"</t>
  </si>
  <si>
    <t>15.045.0111-A</t>
  </si>
  <si>
    <t>15.045.0115-0</t>
  </si>
  <si>
    <t>AGEM DE TUBOS E DUTOS,COM DIAMETRO DE 1.1/4" A 2"</t>
  </si>
  <si>
    <t>15.045.0115-A</t>
  </si>
  <si>
    <t>15.045.0116-A</t>
  </si>
  <si>
    <t>15.045.0120-0</t>
  </si>
  <si>
    <t>AGEM DE TUBOS E DUTOS,COM DIAMETRO DE 2.1/2" A 4"</t>
  </si>
  <si>
    <t>15.045.0120-A</t>
  </si>
  <si>
    <t>15.045.0121-0</t>
  </si>
  <si>
    <t>GEM DE TUBOS E DUTOS,COM DIAMETRO DE 2.1/2" A 4"</t>
  </si>
  <si>
    <t>15.045.0121-A</t>
  </si>
  <si>
    <t>15.075.0010-0</t>
  </si>
  <si>
    <t>LIGACAO EM TUBULACAO DE PVC,PARA ESGOTO,COM 0,10M DE DIAMETR</t>
  </si>
  <si>
    <t>O,INCLUSIVE ESCAVACAO E REATERRO ATE 1,00M,EXCLUSIVE REMOCAO</t>
  </si>
  <si>
    <t>DE PAVIMENTO.CUSTO PARA 10,00M</t>
  </si>
  <si>
    <t>15.036.0048-0</t>
  </si>
  <si>
    <t>TUBO DE PVC RIGIDO DE 100MM,SOLDAVEL,EXCLUSIVE EMENDAS,CONEX</t>
  </si>
  <si>
    <t>OES,ABERTURA E FECHAMENTO DE RASGO.FORNECIMENTO E ASSENTAMEN</t>
  </si>
  <si>
    <t>TO</t>
  </si>
  <si>
    <t>15.036.0088-0</t>
  </si>
  <si>
    <t>ORCADA,SOLDAVEL,INCLUSIVE CONEXOES E EMENDAS,EXCLUSIVE ABERT</t>
  </si>
  <si>
    <t>URA E FECHAMENTO DE RASGO.FORNECIMENTO E ASSENTAMENTO</t>
  </si>
  <si>
    <t>15.036.0092-0</t>
  </si>
  <si>
    <t>TUBO DE PVC,CONFORME ABNT NBR-7362,PARA ESGOTO SANITARIO,COM</t>
  </si>
  <si>
    <t>DIAMETRO NOMINAL DE 200MM,INCLUSIVE ANEL DE BORRACHA.FORNEC</t>
  </si>
  <si>
    <t>IMENTO E COLOCACAO</t>
  </si>
  <si>
    <t>18.005.0012-0</t>
  </si>
  <si>
    <t>18.005.0013-0</t>
  </si>
  <si>
    <t>PORTA PAPEL HIGIENICO EM PLASTICO ABS.FORNECIMENTRO E COLOCACAO</t>
  </si>
  <si>
    <t>PORTA-TOALHA DE PAPEL EM PLASTICO ABS.FORNECIMENTO E COLOCACAO</t>
  </si>
  <si>
    <t>18.006.0020-0</t>
  </si>
  <si>
    <t>5.13</t>
  </si>
  <si>
    <t>5.14</t>
  </si>
  <si>
    <t>5.15</t>
  </si>
  <si>
    <t>BACIA SANITARIA DE LOUCA BRANCA,INFANTIL,INCLUSIVE ACESSORIOS DE FIXACAO.FORNECIMENTO</t>
  </si>
  <si>
    <t>18.007.0051-0</t>
  </si>
  <si>
    <t>DUCHINHA MANUAL,COM REGISTRO DE PRESSAO 1/2" CROMADO,RABICHO CROMADO,SUPORTE BRANCO,PISTOLA BRANCA,BUCHAS E PARAFUSOS PARA FIXACAO.FORNECIMENTO</t>
  </si>
  <si>
    <t>15.028.0005-0</t>
  </si>
  <si>
    <t>00784</t>
  </si>
  <si>
    <t>CAIXA D'AGUA DE FIBRA DE VIDRO OU POLIET</t>
  </si>
  <si>
    <t>ILENO, COM CAPACIDADE DE 0500 LITROS</t>
  </si>
  <si>
    <t>15.003.0381-0</t>
  </si>
  <si>
    <t>ASSENTAMENTO DE CHUVEIRO(EXCLUSIVE FORNECIMENTO DO APARELHO E BRACO),INCLUSIVE MATERIAIS NECESSARIOS</t>
  </si>
  <si>
    <t>15.003.0375-0</t>
  </si>
  <si>
    <t>RETIRADA E REASSENTAMENTO DE CHUVEIRO,INCLUSIVE MATERIAIS NECESSARIOS</t>
  </si>
  <si>
    <t>7.5</t>
  </si>
  <si>
    <t>7.6</t>
  </si>
  <si>
    <t>7.7</t>
  </si>
  <si>
    <t>RETIRADA E REASSENTAMENTO DE CHUVEIRO,INCLUSIVE MATERIAIS NE</t>
  </si>
  <si>
    <t>CESSARIOS</t>
  </si>
  <si>
    <t>15.003.0380-0</t>
  </si>
  <si>
    <t>ASSENTAMENTO DE CHUVEIRO(EXCLUSIVE FORNECIMENTO DO APARELHO)</t>
  </si>
  <si>
    <t>,INCLUSIVE MATERIAIS NECESSARIOS E BRACO CROMADO</t>
  </si>
  <si>
    <t>ASSENTAMENTO DE CHUVEIRO(EXCLUSIVE FORNECIMENTO DO APARELHO</t>
  </si>
  <si>
    <t>E BRACO),INCLUSIVE MATERIAIS NECESSARIOS</t>
  </si>
  <si>
    <t>18.007.0043-0</t>
  </si>
  <si>
    <t>CHUVEIRO PLASTICO,BRANCO,INCLUSIVE BRACO.FORNECIMENTO</t>
  </si>
  <si>
    <t>18.007.0049-0</t>
  </si>
  <si>
    <t>CHUVEIRO ELETRICO,EM PLASTICO,DE 110/220V.FORNECIMENTO</t>
  </si>
  <si>
    <t>15.008.0090-0</t>
  </si>
  <si>
    <t>CABO DE COBRE FLEXIVEL COM ISOLAMENTO TERMOPLASTICO,COMPREENDENDO:PREPARO,CORTE E ENFIACAO EM ELETRODUTOS NA BITOLA DE 4MM2, 450/750V.FORNECIMENTO E COLOCACAO</t>
  </si>
  <si>
    <t>15.008.0095-0</t>
  </si>
  <si>
    <t>CABO DE COBRE FLEXIVEL COM ISOLAMENTO TERMOPLASTICO,COMPREENDENDO:PREPARO,CORTE E ENFIACAO EM ELETRODUTOS,NA BITOLA DE 6MM2, 450/750V.FORNECIMENTO E COLOCACAO</t>
  </si>
  <si>
    <t>15.008.0100-0</t>
  </si>
  <si>
    <t>CABO DE COBRE FLEXIVEL COM ISOLAMENTO TERMOPLASTICO,COMPREENDENDO:PREPARO,CORTE E ENFIACAO EM ELETRODUTOS NA BITOLA DE 10MM2, 450/750V.FORNECIMENTO E COLOCACAO</t>
  </si>
  <si>
    <t>15.008.0085-0</t>
  </si>
  <si>
    <t>CABO DE COBRE FLEXIVEL COM ISOLAMENTO TERMOPLASTICO,COMPREENDENDO:PREPARO,CORTE E ENFIACAO EM ELETRODUTOS,NA BITOLA DE 2,5MM2, 450/750V.FORNECIMENTO E COLOCACAO</t>
  </si>
  <si>
    <t>7.9</t>
  </si>
  <si>
    <t>15.007.0425-0</t>
  </si>
  <si>
    <t>QUADRO DE DISTRIBUICAO DE ENERGIA,100A,PARA DISJUNTORES TERMO-MAGNETICOS UNIPOLARES,DE SOBREPOR,COM PORTA E BARRAMENTOS DE FASE,NEUTRO E TERRA,TRIFASICO,PARA INSTALACAO DE ATE 32 DISJUNTORES COM DISPOSITIVO PARA CHAVE GERAL.FORNECIMENTO E COLOCACAO</t>
  </si>
  <si>
    <t>103254 SINAPI</t>
  </si>
  <si>
    <t>AR CONDICIONADO SPLIT ON/OFF, HI-WALL (PAREDE), 24000 BTUS/H, CICLO FR IO - FORNECIMENTO E INSTALAÇÃO. AF_11/2021_PE</t>
  </si>
  <si>
    <t>7.10</t>
  </si>
  <si>
    <t>7.11</t>
  </si>
  <si>
    <t>103251 SINAPI</t>
  </si>
  <si>
    <t>AR CONDICIONADO SPLIT ON/OFF, HI-WALL (PAREDE), 18000 BTUS/H, CICLO FR  IO - FORNECIMENTO E INSTALAÇÃO. AF_11/2021_P</t>
  </si>
  <si>
    <t>AR CONDICIONADO SPLIT ON/OFF, HI-WALL (PAREDE), 12000 BTUS/H, CICLO FR  IO - FORNECIMENTO E INSTALAÇÃO. AF_11/2021_P</t>
  </si>
  <si>
    <t>103248 SINAPI</t>
  </si>
  <si>
    <t>INSTALAÇÕES ELÉTRICAS</t>
  </si>
  <si>
    <t>COBERTURA E DRENAGENS</t>
  </si>
  <si>
    <t>15.036.0084-0</t>
  </si>
  <si>
    <t>TUBO DE PVC RIGIDO,CONFORME ABNT NBR-5688 DE 150MM,LINHA REFORCADA,SOLDAVEL,EXCLUSIVE EMENDAS,CONEXOES,ABERTURA E FECHAMENTO DE RASGO.FORNECIMENTO E ASSENTAMENTO</t>
  </si>
  <si>
    <t>JANELA BASCULANTE EM MADEIRA, MEDINDO: (0,80 X 1,45)M, COM 3 FOLHAS, COM ACABAMENTO PARA PINTURA. EXCLUSIVE PINTURA, VIDRO E FERRAGEM. FORNECIMENTO E INSTALACAO.</t>
  </si>
  <si>
    <t>5.16</t>
  </si>
  <si>
    <t>5.17</t>
  </si>
  <si>
    <t>5.18</t>
  </si>
  <si>
    <t>OUTUBRO/ 2023</t>
  </si>
  <si>
    <t>8.2</t>
  </si>
  <si>
    <t>15.004.0180-0</t>
  </si>
  <si>
    <t>RALO SIFONADO PVC RIGIDO (150X185)X75MM,EM PAVIMENTO TERREO,COM SAIDA DE 75MM,GRELHA REDONDA E PORTA-GRELHA,COMPREENDENDO:3,00M DE TUBO DE PVC DE 75MM E SUA LIGACAO AO RAMAL DE VEMTILACAO.FORNECIMENTO E INSTALACAO.</t>
  </si>
  <si>
    <t>06.014.0068-0</t>
  </si>
  <si>
    <t>16.005.0018-0</t>
  </si>
  <si>
    <t>CALHA DE GALVALUME,0,30M,EM CHAPA DE ESPESSURA APROXIMADA DE 0,7MM E DESENVOLVIMENTO DE 1M.FORNECIMENTO E COLOCACAO</t>
  </si>
  <si>
    <t>8.2 COBERTURA EM TELHA CERAMICA COLONIAL,EXCLUSIVE CUMEEIRA E MADEIRAMENTO.</t>
  </si>
  <si>
    <t>8.3 FORRO DE PVC EM REGUAS DE 200MM DE LARGURA, ESPESSURA IGUAL OU SUPERIOR A 8MM (LEVANT. CAD.)</t>
  </si>
  <si>
    <t>8.4 CALHA DE GALVALUME</t>
  </si>
  <si>
    <t>8.7</t>
  </si>
  <si>
    <t>8.5 TUBO DE PVC RIGIDO,CONFORME ABNT NBR-5688 DE 150MM</t>
  </si>
  <si>
    <t>LIGAÇÃO ENTRE OS RALOS</t>
  </si>
  <si>
    <t>CONDUTOR VERTICAL DA CALHA</t>
  </si>
  <si>
    <t>LICAÇÃO ENTRE CAIXAS DE PASSAGEM E DESTINO FINAL</t>
  </si>
  <si>
    <t>8.5 TUBO DE PVC RIGIDO,CONFORME ABNT NBR-5688 DE 100 MM''</t>
  </si>
  <si>
    <t>11.003.0003-1</t>
  </si>
  <si>
    <t>8.8</t>
  </si>
  <si>
    <t>CONCRETO DOSADO RACIONALMENTE PARA UMA RESISTENCIA CARACTERISTICA A COMPRESSAO DE 20MPA,INCLUSIVE MATERIAIS,TRANSPORTE,PREPARO COM BETONEIRA,LANCAMENTO E ADENSAMENTO</t>
  </si>
  <si>
    <t xml:space="preserve">8.7 CAIXA DE PASSAGEM EM ALVENARIA DE TIJOLO </t>
  </si>
  <si>
    <t>8.8 CONCRETO DOSADO 20 MPA</t>
  </si>
  <si>
    <t xml:space="preserve">COMPRIMENTO </t>
  </si>
  <si>
    <t>ESPESSURA</t>
  </si>
  <si>
    <t>VOLUME</t>
  </si>
  <si>
    <t>15.004.0175-1</t>
  </si>
  <si>
    <t>RALO SIFONADO DE PVC(150X185)X75MM RIGIDO EM PAVIMENTO ELEVADO,COM SAIDA DE 75MM SOLDAVEL,GRELHA REDONDA E PORTA-GRELHA,COMPREENDENDO:3,00M DE TUBO DE PVC DE 75MM E SUA LIGACAO AO</t>
  </si>
  <si>
    <t>CAIXA DE PASSAGEM EM ALVENARIA DE TIJOLO MACICO(7X10X20CM),E M PAREDES DE UMA VEZ(0,20M),DE 1,00X1,00X1,00M,UTILIZANDO ARGAMASSA DE CIMENTO E AREIA,NO TRACO 1:4 EM VOLUME,COM FUNDO EM CONCRETO SIMPLES PROVIDO DE CALHA INTERNA,SENDO AS PAREDE S REVESTIDAS INTERNAMENTE COM A MESMA ARGAMASSA,INCLUSIVE TAMPA DE CONCRETO ARMADO,15MPA,COM ESPESSURA DE 10CM RAMAL DE QUEDA E VENTILACAO.FORNECIMENTO E INSTALACAO</t>
  </si>
  <si>
    <t>CRECHE CÉLIA BAIRRAL</t>
  </si>
  <si>
    <t>TUBO DE PVC RIGIDO,CONFORME ABNT NBR-5688 DE 100MM,LINHA REFORCADA,SOLDAVEL,EXCLUSIVE EMENDAS,CONEXOES,ABERTURA E FECHAMENTO DE RASGO.FORNECIMENTO E ASSENTAMENTO</t>
  </si>
  <si>
    <t>8.9</t>
  </si>
  <si>
    <t>05.001.0001-0</t>
  </si>
  <si>
    <t>DEMOLICAO MANUAL DE CONCRETO SIMPLES COM EMPILHAMENTO LATERAL DENTRO DO CANTEIRO DE SERVICO</t>
  </si>
  <si>
    <t>M3</t>
  </si>
  <si>
    <t>05.001.0009-0</t>
  </si>
  <si>
    <t>DEMOLICAO DE REVESTIMENTO EM AZULEJOS,CERAMICAS OU MARMORE E M PAREDE,EXCLUSIVE A CAMADA DE ASSENTAMENTO</t>
  </si>
  <si>
    <t>8.10</t>
  </si>
  <si>
    <t>8.11</t>
  </si>
  <si>
    <t>M2</t>
  </si>
  <si>
    <t>MOVIMENTO DE TERRA PARA AMPLIAÇAO</t>
  </si>
  <si>
    <t>03.001.0001-1</t>
  </si>
  <si>
    <t>ESCAVACAO MANUAL DE VALA/CAVA EM MATERIAL DE 1ª CATEGORIA (AREIA,ARGILA OU PICARRA),ATE 1,50M DE PROFUNDIDADE,EXCLUSIVE ESCORAMENTO E ESGOTAMENTO</t>
  </si>
  <si>
    <t>8.12</t>
  </si>
  <si>
    <t>3.2 VOLUME DE CONCRETO - CONCRETO MAGRO</t>
  </si>
  <si>
    <t>3.3 VOLUME DE CONCRETO PARA PEÇAS ARMADAS( sem escoramento)</t>
  </si>
  <si>
    <t>3.4 VOLUME DE CONCRETO PARA PEÇAS ARMADAS ( com escoramento)</t>
  </si>
  <si>
    <t>4.4 REVESTIMENTO DE PISO CERAMICO EM PORCELANATO TECNICO NATURAL</t>
  </si>
  <si>
    <t>4.2  EMBOÇO</t>
  </si>
  <si>
    <t>AREA DE AMPLIAÇÃO</t>
  </si>
  <si>
    <t xml:space="preserve">REFEITÓRIO </t>
  </si>
  <si>
    <t>4.5 RODAPE COM CERAMICA EM PORCELANATO TECNICO NATURAL,COM 7,5 A 10CM DE ALTURA,ASSENTES CONFORME ITEM 13.025.0016</t>
  </si>
  <si>
    <t>2.1 ESCAVAÇÃO</t>
  </si>
  <si>
    <t>4.1 ALVENARIA DE VEDAÇÃO</t>
  </si>
  <si>
    <t>AREA DE PISO (levantamento em cad)</t>
  </si>
  <si>
    <t>4.3 CONTRAPISO,BASE OU CAMADA REGULARIZADORA</t>
  </si>
  <si>
    <t>6 ESQUADRIAS E FERRAGENS</t>
  </si>
  <si>
    <t>5.1 INSTALACAO E ASSENTAMENTO DE VASO SANITARIO</t>
  </si>
  <si>
    <t>5.2 VASO SANITARIO DE LOUCA BRANCA,</t>
  </si>
  <si>
    <t>5.3 CAIXA DE DESCARGA DE PLASTICO EXTERNA.FORNECIMENTO.</t>
  </si>
  <si>
    <t>5.4 CHUVEIRO ELETRICO,EM PLASTICO,DE 110/220V.FORNECIMENTO</t>
  </si>
  <si>
    <t>5.5 ASSENTAMENTO DE CHUVEIRO(EXCLUSIVE FORNECIMENTO DO APARELHO E BRACO),INCLUSIVE MATERIAIS NECESSARIOS</t>
  </si>
  <si>
    <t>5.6 RETIRADA E REASSENTAMENTO DE CHUVEIRO,INCLUSIVE MATERIAIS NECESSARIOS</t>
  </si>
  <si>
    <t>5.7 REGISTRO DE GAVETA,EM BRONZE,COM DIAMETRO DE 3/4".FORNECIMENTO E COLOCACAO.</t>
  </si>
  <si>
    <t>5.8 REGISTRO DE PRESSAO,1416 DE 1/2",COM CANOPLA E VOLANTE EM METAL CROMADO.FORNECIMENTO.</t>
  </si>
  <si>
    <t>5.9 INSTALACAO E ASSENTAMENTO DE LAVATORIO DE UMA TORNEIRA(EXCLUSIVE FORNECIMENTO DO APARELHO).</t>
  </si>
  <si>
    <t>5.10 LAVATORIO DE LOUCA BRANCA TIPO POPULAR</t>
  </si>
  <si>
    <t>5.11 TORNEIRA PARA LAVATORIO,DE MESA,COM ALAVANCA,</t>
  </si>
  <si>
    <t>5.12 RALO SIFONADO PVC RIGIDO (150X185)X75MM,</t>
  </si>
  <si>
    <t>5.13 CORTE E COLOCACAO DE CONEXOES EM TUBO DE PVC RIGIDO,ESGOTO,SOLDAVEL,COM DIAMETRO DE 100MM,EXCLUSIVE A PECA</t>
  </si>
  <si>
    <t>5.14 PORTA-TOALHA DE PAPEL EM PLASTICO ABS.FORNECIMENTO E COLOCACAO</t>
  </si>
  <si>
    <t>5.15 PORTA PAPEL HIGIENICO EM PLASTICO ABS.FORNECIMENTRO E COLOCACAO</t>
  </si>
  <si>
    <t>5.16 BACIA SANITARIA DE LOUCA BRANCA,INFANTIL,INCLUSIVE ACESSORIOS DE FIXACAO.FORNECIMENTO</t>
  </si>
  <si>
    <t>5.17 DUCHINHA MANUAL,COM REGISTRO DE PRESSAO 1/2" CROMADO,RABICHO CROMADO,SUPORTE BRANCO,</t>
  </si>
  <si>
    <t>5.19 COLOCACAO DE RESERVATORIO DE FIBROCIMENTO</t>
  </si>
  <si>
    <t>5.19</t>
  </si>
  <si>
    <t>14.004.0010-0</t>
  </si>
  <si>
    <t>VIDRO PLANO TRANSPARENTE,COMUM,DE 3MM DE ESPESSURA.FORNECIMENTO E COLOCACAO.</t>
  </si>
  <si>
    <t>05.001.0134-0</t>
  </si>
  <si>
    <t>ARRANCAMENTO DE PORTAS,JANELAS E CAIXILHOS DE AR CONDICIONADO OU OUTROS.</t>
  </si>
  <si>
    <t>18.021.0030-0</t>
  </si>
  <si>
    <t>RESERVATORIO APOIADO PARA ARMAZENAMENTO DE AGUA POTAVEL OU PARA APROVEITAMENTO DE AGUA DA CHUVA AAC,EM FIBRA DE VIDRO OU POLIETILENO,COM CAPACIDADE EM TORNO DE 500L,INCLUSIVE TAMPA DE VEDACAO COM ESCOTILHA E FIXADORES,CONFORME ABNT NBR 15527,12217 E 8220.FORNECIMENTO.</t>
  </si>
  <si>
    <t>6.7</t>
  </si>
  <si>
    <t>6.8</t>
  </si>
  <si>
    <t>COLOCACAO DE RESERVATORIO DE FIBROCIMENTO,FIBRA DE VIDRO OUSEMELHANTE DE 500L,INCLUSIVE PECAS DE APOIO EM ALVENARIA E MADEIRA SERRADA,E FLANGES DE LIGACAO HIDRAULICA,EXCLUSIVE FORNECIMENTO DO RESERVATORIO</t>
  </si>
  <si>
    <t>7.8</t>
  </si>
  <si>
    <t>7.12</t>
  </si>
  <si>
    <t xml:space="preserve">IT 30.50.0200 (/) </t>
  </si>
  <si>
    <t>MOBILIÁRIO</t>
  </si>
  <si>
    <t>10.1</t>
  </si>
  <si>
    <t>14.008.0093-0</t>
  </si>
  <si>
    <t>QUADRO DE AULA,MEDINDO 2,00X1,20M, EM COMPENSADO DE 10MM DE ESPESSURA, REVESTIMENTO COM CHAPA DE LAMINADO MELAMINICO NA COR BRANCA BRILHANTE, COM MOLDURA DE MADEIRA ENVERNIZADA DE 10X2,5CM.FORNECIMENTO E COLOCACAO.</t>
  </si>
  <si>
    <t>5.18 RESERVATORIO APOIADO PARA ARMAZENAMENTO DE AGUA POTAVEL</t>
  </si>
  <si>
    <t xml:space="preserve"> 6.1 JANELA BASCULANTE EM MADEIRA, MEDINDO: (0,80 X 1,45)M, </t>
  </si>
  <si>
    <t>6.2 JANELA DE MADEIRA DE LEI DE ABRIR DE 120X150X3CM</t>
  </si>
  <si>
    <t>6.3 VIDRO PLANO TRANSPARENTE,COMUM,DE 3MM DE ESPESSURA.</t>
  </si>
  <si>
    <t>6.4 ARRANCAMENTO DE PORTAS</t>
  </si>
  <si>
    <t xml:space="preserve">6.5 PORTA DE MADEIRA DE LEI EM COMPENSADO DE 90X210X3,5CM </t>
  </si>
  <si>
    <t>6.6 PORTA DE MADEIRA DE LEI MACICA DE FRISOS (MEXICANA) DE(160X210X3,5)CM,</t>
  </si>
  <si>
    <t>6.7 FERRAGENS P/PORTAS DE MADEIRA,</t>
  </si>
  <si>
    <t>6.8 FERRAGENS P/JANELA DE MADEIRA</t>
  </si>
  <si>
    <t>7.1  QUADRO DE DISTRIBUICAO DE ENERGIA,100A,PARA DISJUNTORES TERMO-MAGNETICOS UNIPOLARES,DE SOBREPOR,COM PORTA E BARRAMENTOS DE FASE,NEUTRO E TERRA,TRIFASICO,PARA INSTALACAO DE ATE 32 DISJUNTORES COM DISPOSITIVO PARA CHAVE GERAL.FORNECIMENTO E COLOCACAO</t>
  </si>
  <si>
    <t>7.2 DISJUNTOR TERMOMAGNETICO,BIPOLAR,DE 10 A 32A,3KA,MODELO DIN,TIPO C.FORNECIMENTO E COLOCACAO</t>
  </si>
  <si>
    <t>7.4 INSTALACAO DE PONTO DE LUZ,EMBUTIDO NA LAJE,EQUIVALENTE A 2 VARAS DE ELETRODUTO DE PVC RIGIDO DE 3/4",12,00M DE FIO 2,5MM2,CAIXAS,CONEXOES,LUVAS,CURVA E INTERRUPTOR DE EMBUTIR COM PLACA FOSFORESCENTE,INCLUSIVE ABERTURA E FECHAMENTO DE RASGO EM ALVENARIA.</t>
  </si>
  <si>
    <t>7.5 INSTALACAO DE UM CONJUNTO DE 2 TOMADAS,EMBUTIDO NA ALVENARIA,EQUIVALENTE A 3 VARAS DE ELETRODUTO DE PVC RIGIDO DE 3/4",27,00M DE FIO 2,5MM2,CAIXAS,CONEXOES E TOMADAS DE EMBUTIR 2P+T,10A,COM PLACA FOSFORESCENTE,INCLUSIVE ABERTURA E FECHAMENTO DE RASGO EM ALVENARIA.</t>
  </si>
  <si>
    <t>7.6 CABO DE COBRE FLEXIVEL COM ISOLAMENTO TERMOPLASTICO,COMPREENDENDO:PREPARO,CORTE E ENFIACAO EM ELETRODUTOS NA BITOLA DE 4MM2, 450/750V.FORNECIMENTO E COLOCACAO</t>
  </si>
  <si>
    <t>7.7 CABO DE COBRE FLEXIVEL COM ISOLAMENTO TERMOPLASTICO,COMPREENDENDO:PREPARO,CORTE E ENFIACAO EM ELETRODUTOS,NA BITOLA DE 6MM2, 450/750V.FORNECIMENTO E COLOCACAO</t>
  </si>
  <si>
    <t>7.8 CABO DE COBRE FLEXIVEL COM ISOLAMENTO TERMOPLASTICO,COMPREENDENDO:PREPARO,CORTE E ENFIACAO EM ELETRODUTOS NA BITOLA DE 10MM2, 450/750V.FORNECIMENTO E COLOCACAO</t>
  </si>
  <si>
    <t>7.9 CABO DE COBRE FLEXIVEL COM ISOLAMENTO TERMOPLASTICO,COMPREENDENDO:PREPARO,CORTE E ENFIACAO EM ELETRODUTOS,NA BITOLA DE 2,5MM2, 450/750V.FORNECIMENTO E COLOCACAO</t>
  </si>
  <si>
    <t>7.10 AR CONDICIONADO SPLIT ON/OFF, HI-WALL (PAREDE), 24000 BTUS/H, CICLO FR IO - FORNECIMENTO E INSTALAÇÃO. AF_11/2021_PE</t>
  </si>
  <si>
    <t>7.11 AR CONDICIONADO SPLIT ON/OFF, HI-WALL (PAREDE), 18000 BTUS/H, CICLO FR  IO - FORNECIMENTO E INSTALAÇÃO. AF_11/2021_P</t>
  </si>
  <si>
    <t>7.12 AR CONDICIONADO SPLIT ON/OFF, HI-WALL (PAREDE), 12000 BTUS/H, CICLO FR  IO - FORNECIMENTO E INSTALAÇÃO. AF_11/2021_P</t>
  </si>
  <si>
    <t xml:space="preserve">10 MOBILIÁRIO </t>
  </si>
  <si>
    <t>10.1 QUADRO DE AULA,MEDINDO 2,00X1,20M, EM COMPENSADO DE 10MM DE ESPESSURA</t>
  </si>
  <si>
    <t>COBERTURA PLAY GROUND</t>
  </si>
  <si>
    <t>volume M³</t>
  </si>
  <si>
    <t>metros</t>
  </si>
  <si>
    <t>PILAR FUND.</t>
  </si>
  <si>
    <t>Pilar de fund.</t>
  </si>
  <si>
    <t>ESCAV.</t>
  </si>
  <si>
    <t>VOL. DE CONCR.</t>
  </si>
  <si>
    <t>3.1 VOLUME DE CONCRETO  - CONCRETO MAGRO</t>
  </si>
  <si>
    <t>3.2 VOLUME DE CONCRETO PARA PEÇAS ARMADAS (sem escoramento)</t>
  </si>
  <si>
    <t>PILARES (sapata)</t>
  </si>
  <si>
    <t xml:space="preserve">SUBTOTAL </t>
  </si>
  <si>
    <t>SUBTOTAL (M³)</t>
  </si>
  <si>
    <t>SUBTOTAL</t>
  </si>
  <si>
    <t>ÁREA DE AMPLIAÇÃO</t>
  </si>
  <si>
    <t xml:space="preserve"> 2.2 REATERRO</t>
  </si>
  <si>
    <t>2.1 TOTAL DE ESCAVAÇÃO</t>
  </si>
  <si>
    <t>2.2 TOTAL DE REATERRO</t>
  </si>
  <si>
    <t xml:space="preserve"> LAMPADA LED, BULBO, A60, 30W, 100/240V, BASE E-27. FORNECIMENTO E COLOCACAO.</t>
  </si>
  <si>
    <t>Aperibé , 24 de novembro de 2023.</t>
  </si>
  <si>
    <t>7.3 Lampada LED, bulbo, A60, 30W, 100/240V, base E-27</t>
  </si>
  <si>
    <t xml:space="preserve">8.9 CONCRETO DOSADO </t>
  </si>
  <si>
    <t>8.10 ESCAVACAO MANUAL DE VALA/CAVA EM MATERIAL DE 1ª CATEGORIA</t>
  </si>
  <si>
    <t xml:space="preserve">8.11 DEMOLICAO MANUAL DE CONCRETO SIMPLES COM EMPILHAMENTO </t>
  </si>
  <si>
    <t>8.12 DEMOLICAO DE REVESTIMENTO EM AZULEJOS(LEVANTAMENTO EM CAD</t>
  </si>
  <si>
    <t>ANEXO IB - PLANILHA ORÇAMENTÁRIA</t>
  </si>
  <si>
    <t>PREFEITURA MUNICIPAL DE APERIBÉ
ESTADO DO RIO DE JANEIRO
SETOR DE ENGENHARIA</t>
  </si>
  <si>
    <t xml:space="preserve">ANEXO IC - CRONOGRAMA FÍSICO-FINANCEIRO </t>
  </si>
  <si>
    <t xml:space="preserve">ANEXO ID- COMPOSIÇÃO   DO   B.D.I  </t>
  </si>
  <si>
    <t>ANEXO IE - MEMORIAL DE CÁLCULO</t>
  </si>
  <si>
    <t xml:space="preserve">PREFEITURA MUNICIPAL DE APERIBÉ
ESTADO DO RIO DE JANEIRO
SETOR DE ENGENHARIA                    </t>
  </si>
  <si>
    <t>Local e Data</t>
  </si>
  <si>
    <t>_______________________
Nome:
CPF: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</si>
</sst>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&quot;R$&quot;\ #,##0.00"/>
    <numFmt numFmtId="165" formatCode="_-* #,##0.00_-;\-* #,##0.00_-;_-* &quot;-&quot;??_-;_-@"/>
    <numFmt numFmtId="166" formatCode="_(&quot;R$ &quot;* #,##0.00_);_(&quot;R$ &quot;* \(#,##0.00\);_(&quot;R$ &quot;* &quot;-&quot;??_);_(@_)"/>
    <numFmt numFmtId="167" formatCode="&quot;R$ &quot;#,##0.00"/>
    <numFmt numFmtId="168" formatCode="##.##000##"/>
    <numFmt numFmtId="169" formatCode="##.##000"/>
    <numFmt numFmtId="170" formatCode="_-[$R$-416]\ * #,##0.00_-;\-[$R$-416]\ * #,##0.00_-;_-[$R$-416]\ * &quot;-&quot;??_-;_-@_-"/>
    <numFmt numFmtId="171" formatCode="#,##0.00_ ;[Red]\-#,##0.00\ "/>
    <numFmt numFmtId="172" formatCode="&quot;R$&quot;#,##0.00"/>
    <numFmt numFmtId="173" formatCode="0.000"/>
  </numFmts>
  <fonts count="76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8"/>
      <color theme="1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8"/>
      <color rgb="FF008000"/>
      <name val="Arial"/>
      <family val="2"/>
    </font>
    <font>
      <sz val="10"/>
      <color theme="1"/>
      <name val="Noto Sans Symbols"/>
    </font>
    <font>
      <b/>
      <sz val="7"/>
      <color theme="1"/>
      <name val="Arial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0"/>
      <name val="Arial"/>
      <family val="2"/>
    </font>
    <font>
      <b/>
      <u/>
      <sz val="15"/>
      <name val="Arial"/>
      <family val="2"/>
    </font>
    <font>
      <b/>
      <sz val="10"/>
      <color rgb="FF000000"/>
      <name val="Arial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00000"/>
      <name val="Arial"/>
      <family val="2"/>
    </font>
    <font>
      <sz val="12"/>
      <color theme="1"/>
      <name val="Times New Roman"/>
      <family val="1"/>
    </font>
    <font>
      <sz val="22"/>
      <name val="Arial"/>
      <family val="2"/>
    </font>
    <font>
      <b/>
      <sz val="20"/>
      <name val="Calibri"/>
      <family val="2"/>
      <scheme val="minor"/>
    </font>
    <font>
      <sz val="20"/>
      <color rgb="FF000000"/>
      <name val="Arial"/>
      <family val="2"/>
    </font>
    <font>
      <b/>
      <sz val="20"/>
      <color theme="1"/>
      <name val="Calibri"/>
      <family val="2"/>
      <scheme val="minor"/>
    </font>
    <font>
      <sz val="20"/>
      <name val="Arial"/>
      <family val="2"/>
    </font>
    <font>
      <sz val="16"/>
      <color theme="1"/>
      <name val="Times New Roman"/>
      <family val="1"/>
    </font>
    <font>
      <sz val="16"/>
      <color rgb="FF000000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rgb="FF000000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i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sz val="18"/>
      <color theme="1"/>
      <name val="Calibri"/>
      <family val="2"/>
      <scheme val="minor"/>
    </font>
    <font>
      <u/>
      <sz val="18"/>
      <color theme="1"/>
      <name val="Times New Roman"/>
      <family val="1"/>
    </font>
    <font>
      <sz val="18"/>
      <color theme="1"/>
      <name val="Arial"/>
      <family val="2"/>
    </font>
    <font>
      <sz val="18"/>
      <color rgb="FFFF0000"/>
      <name val="Arial"/>
      <family val="2"/>
    </font>
    <font>
      <sz val="14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Arial"/>
      <family val="2"/>
    </font>
    <font>
      <b/>
      <u/>
      <sz val="14"/>
      <name val="Arial"/>
      <family val="2"/>
    </font>
    <font>
      <b/>
      <sz val="14"/>
      <color rgb="FF000000"/>
      <name val="Arial"/>
      <family val="2"/>
    </font>
    <font>
      <sz val="18"/>
      <name val="Times New Roman"/>
      <family val="1"/>
    </font>
    <font>
      <b/>
      <sz val="18"/>
      <name val="Times New Roman"/>
      <family val="1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41"/>
      </patternFill>
    </fill>
    <fill>
      <patternFill patternType="solid">
        <fgColor theme="0"/>
        <bgColor rgb="FFBFBFB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1" fillId="0" borderId="0"/>
    <xf numFmtId="9" fontId="17" fillId="0" borderId="0" applyFont="0" applyFill="0" applyBorder="0" applyAlignment="0" applyProtection="0"/>
    <xf numFmtId="0" fontId="23" fillId="0" borderId="0"/>
    <xf numFmtId="0" fontId="17" fillId="0" borderId="0"/>
    <xf numFmtId="0" fontId="38" fillId="0" borderId="0"/>
  </cellStyleXfs>
  <cellXfs count="526">
    <xf numFmtId="0" fontId="0" fillId="0" borderId="0" xfId="0"/>
    <xf numFmtId="0" fontId="4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2"/>
    <xf numFmtId="167" fontId="12" fillId="0" borderId="0" xfId="2" applyNumberFormat="1" applyFont="1" applyAlignment="1">
      <alignment horizontal="center"/>
    </xf>
    <xf numFmtId="166" fontId="12" fillId="0" borderId="0" xfId="2" applyNumberFormat="1" applyFont="1" applyAlignment="1">
      <alignment horizontal="center"/>
    </xf>
    <xf numFmtId="10" fontId="13" fillId="2" borderId="0" xfId="2" applyNumberFormat="1" applyFont="1" applyFill="1" applyAlignment="1">
      <alignment horizontal="center"/>
    </xf>
    <xf numFmtId="0" fontId="13" fillId="2" borderId="0" xfId="2" applyFont="1" applyFill="1" applyAlignment="1">
      <alignment horizontal="left" wrapText="1"/>
    </xf>
    <xf numFmtId="0" fontId="14" fillId="0" borderId="0" xfId="2" applyFont="1"/>
    <xf numFmtId="0" fontId="5" fillId="0" borderId="0" xfId="2" applyFont="1" applyAlignment="1">
      <alignment horizontal="center" vertical="center"/>
    </xf>
    <xf numFmtId="0" fontId="2" fillId="2" borderId="0" xfId="1" applyFill="1"/>
    <xf numFmtId="0" fontId="3" fillId="0" borderId="0" xfId="4" applyFont="1"/>
    <xf numFmtId="0" fontId="23" fillId="0" borderId="0" xfId="4"/>
    <xf numFmtId="0" fontId="25" fillId="0" borderId="0" xfId="4" applyFont="1" applyAlignment="1">
      <alignment horizontal="center" vertical="center"/>
    </xf>
    <xf numFmtId="0" fontId="22" fillId="0" borderId="0" xfId="4" applyFont="1" applyAlignment="1">
      <alignment horizontal="center" vertical="center"/>
    </xf>
    <xf numFmtId="0" fontId="3" fillId="0" borderId="12" xfId="4" applyFont="1" applyBorder="1" applyAlignment="1">
      <alignment horizontal="left" vertical="center"/>
    </xf>
    <xf numFmtId="0" fontId="3" fillId="0" borderId="13" xfId="4" applyFont="1" applyBorder="1" applyAlignment="1">
      <alignment horizontal="center" vertical="center"/>
    </xf>
    <xf numFmtId="10" fontId="3" fillId="0" borderId="14" xfId="4" applyNumberFormat="1" applyFont="1" applyBorder="1" applyAlignment="1">
      <alignment horizontal="center" vertical="center"/>
    </xf>
    <xf numFmtId="0" fontId="26" fillId="3" borderId="0" xfId="4" applyFont="1" applyFill="1" applyAlignment="1">
      <alignment horizontal="center"/>
    </xf>
    <xf numFmtId="0" fontId="3" fillId="3" borderId="0" xfId="4" applyFont="1" applyFill="1"/>
    <xf numFmtId="0" fontId="3" fillId="0" borderId="15" xfId="4" applyFont="1" applyBorder="1" applyAlignment="1">
      <alignment horizontal="left" vertical="center"/>
    </xf>
    <xf numFmtId="0" fontId="3" fillId="0" borderId="16" xfId="4" applyFont="1" applyBorder="1" applyAlignment="1">
      <alignment horizontal="center" vertical="center"/>
    </xf>
    <xf numFmtId="10" fontId="3" fillId="0" borderId="17" xfId="4" applyNumberFormat="1" applyFont="1" applyBorder="1" applyAlignment="1">
      <alignment horizontal="center" vertical="center"/>
    </xf>
    <xf numFmtId="10" fontId="3" fillId="0" borderId="0" xfId="4" applyNumberFormat="1" applyFont="1" applyAlignment="1">
      <alignment horizontal="center" vertical="center"/>
    </xf>
    <xf numFmtId="0" fontId="3" fillId="0" borderId="18" xfId="4" applyFont="1" applyBorder="1" applyAlignment="1">
      <alignment horizontal="left" vertical="center"/>
    </xf>
    <xf numFmtId="0" fontId="3" fillId="0" borderId="19" xfId="4" applyFont="1" applyBorder="1" applyAlignment="1">
      <alignment horizontal="center" vertical="center"/>
    </xf>
    <xf numFmtId="10" fontId="3" fillId="0" borderId="20" xfId="4" applyNumberFormat="1" applyFont="1" applyBorder="1" applyAlignment="1">
      <alignment horizontal="center" vertical="center"/>
    </xf>
    <xf numFmtId="0" fontId="3" fillId="0" borderId="21" xfId="4" applyFont="1" applyBorder="1" applyAlignment="1">
      <alignment horizontal="left" vertical="center"/>
    </xf>
    <xf numFmtId="0" fontId="3" fillId="0" borderId="22" xfId="4" applyFont="1" applyBorder="1" applyAlignment="1">
      <alignment horizontal="center" vertical="center"/>
    </xf>
    <xf numFmtId="10" fontId="3" fillId="0" borderId="23" xfId="4" applyNumberFormat="1" applyFont="1" applyBorder="1" applyAlignment="1">
      <alignment horizontal="center" vertical="center"/>
    </xf>
    <xf numFmtId="9" fontId="3" fillId="0" borderId="0" xfId="4" applyNumberFormat="1" applyFont="1"/>
    <xf numFmtId="0" fontId="3" fillId="0" borderId="24" xfId="4" applyFont="1" applyBorder="1" applyAlignment="1">
      <alignment vertical="center"/>
    </xf>
    <xf numFmtId="0" fontId="3" fillId="0" borderId="25" xfId="4" applyFont="1" applyBorder="1" applyAlignment="1">
      <alignment vertical="center"/>
    </xf>
    <xf numFmtId="10" fontId="3" fillId="0" borderId="26" xfId="4" applyNumberFormat="1" applyFont="1" applyBorder="1" applyAlignment="1">
      <alignment vertical="center"/>
    </xf>
    <xf numFmtId="0" fontId="3" fillId="0" borderId="27" xfId="4" applyFont="1" applyBorder="1" applyAlignment="1">
      <alignment horizontal="left" vertical="center"/>
    </xf>
    <xf numFmtId="0" fontId="3" fillId="0" borderId="28" xfId="4" applyFont="1" applyBorder="1" applyAlignment="1">
      <alignment horizontal="left" vertical="center"/>
    </xf>
    <xf numFmtId="0" fontId="3" fillId="0" borderId="29" xfId="4" applyFont="1" applyBorder="1" applyAlignment="1">
      <alignment vertical="center"/>
    </xf>
    <xf numFmtId="10" fontId="3" fillId="0" borderId="0" xfId="4" applyNumberFormat="1" applyFont="1" applyAlignment="1">
      <alignment vertical="center"/>
    </xf>
    <xf numFmtId="10" fontId="15" fillId="0" borderId="32" xfId="4" applyNumberFormat="1" applyFont="1" applyBorder="1" applyAlignment="1">
      <alignment horizontal="center" vertical="center" wrapText="1"/>
    </xf>
    <xf numFmtId="0" fontId="3" fillId="0" borderId="0" xfId="4" applyFont="1" applyAlignment="1">
      <alignment vertical="center"/>
    </xf>
    <xf numFmtId="0" fontId="15" fillId="0" borderId="0" xfId="4" applyFont="1" applyAlignment="1">
      <alignment vertical="center" wrapText="1"/>
    </xf>
    <xf numFmtId="10" fontId="15" fillId="0" borderId="0" xfId="4" applyNumberFormat="1" applyFont="1" applyAlignment="1">
      <alignment horizontal="center" vertical="center" wrapText="1"/>
    </xf>
    <xf numFmtId="0" fontId="15" fillId="0" borderId="0" xfId="4" applyFont="1" applyAlignment="1">
      <alignment horizontal="left" vertical="center"/>
    </xf>
    <xf numFmtId="0" fontId="4" fillId="3" borderId="0" xfId="4" applyFont="1" applyFill="1" applyAlignment="1">
      <alignment horizontal="center" vertical="center" wrapText="1"/>
    </xf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/>
    </xf>
    <xf numFmtId="2" fontId="3" fillId="3" borderId="0" xfId="4" applyNumberFormat="1" applyFont="1" applyFill="1" applyAlignment="1">
      <alignment horizontal="center" vertical="center"/>
    </xf>
    <xf numFmtId="2" fontId="15" fillId="3" borderId="0" xfId="4" applyNumberFormat="1" applyFont="1" applyFill="1" applyAlignment="1">
      <alignment horizontal="center" vertical="center"/>
    </xf>
    <xf numFmtId="0" fontId="3" fillId="3" borderId="0" xfId="4" applyFont="1" applyFill="1" applyAlignment="1">
      <alignment vertical="center"/>
    </xf>
    <xf numFmtId="10" fontId="3" fillId="3" borderId="0" xfId="4" applyNumberFormat="1" applyFont="1" applyFill="1" applyAlignment="1">
      <alignment horizontal="center" vertical="center"/>
    </xf>
    <xf numFmtId="4" fontId="3" fillId="3" borderId="0" xfId="4" applyNumberFormat="1" applyFont="1" applyFill="1" applyAlignment="1">
      <alignment vertical="center"/>
    </xf>
    <xf numFmtId="0" fontId="28" fillId="3" borderId="0" xfId="4" applyFont="1" applyFill="1"/>
    <xf numFmtId="0" fontId="6" fillId="3" borderId="0" xfId="4" applyFont="1" applyFill="1"/>
    <xf numFmtId="0" fontId="4" fillId="3" borderId="0" xfId="4" applyFont="1" applyFill="1"/>
    <xf numFmtId="2" fontId="28" fillId="3" borderId="0" xfId="4" applyNumberFormat="1" applyFont="1" applyFill="1" applyAlignment="1">
      <alignment horizontal="center" vertical="center"/>
    </xf>
    <xf numFmtId="0" fontId="26" fillId="3" borderId="0" xfId="4" applyFont="1" applyFill="1"/>
    <xf numFmtId="49" fontId="30" fillId="3" borderId="0" xfId="4" applyNumberFormat="1" applyFont="1" applyFill="1" applyAlignment="1">
      <alignment horizontal="center" vertical="center"/>
    </xf>
    <xf numFmtId="0" fontId="15" fillId="3" borderId="0" xfId="4" applyFont="1" applyFill="1" applyAlignment="1">
      <alignment horizontal="right" vertical="center"/>
    </xf>
    <xf numFmtId="0" fontId="26" fillId="3" borderId="0" xfId="4" applyFont="1" applyFill="1" applyAlignment="1">
      <alignment horizontal="center" vertical="center"/>
    </xf>
    <xf numFmtId="49" fontId="15" fillId="3" borderId="0" xfId="4" applyNumberFormat="1" applyFont="1" applyFill="1" applyAlignment="1">
      <alignment horizontal="left" vertical="center"/>
    </xf>
    <xf numFmtId="0" fontId="15" fillId="3" borderId="0" xfId="4" applyFont="1" applyFill="1"/>
    <xf numFmtId="0" fontId="31" fillId="0" borderId="0" xfId="4" applyFont="1"/>
    <xf numFmtId="0" fontId="32" fillId="0" borderId="0" xfId="4" applyFont="1"/>
    <xf numFmtId="0" fontId="7" fillId="0" borderId="0" xfId="1" applyFont="1" applyAlignment="1">
      <alignment horizontal="center" vertical="center"/>
    </xf>
    <xf numFmtId="0" fontId="2" fillId="0" borderId="0" xfId="1"/>
    <xf numFmtId="169" fontId="21" fillId="5" borderId="4" xfId="2" applyNumberFormat="1" applyFont="1" applyFill="1" applyBorder="1" applyAlignment="1">
      <alignment horizontal="center" vertical="center"/>
    </xf>
    <xf numFmtId="168" fontId="21" fillId="5" borderId="9" xfId="2" applyNumberFormat="1" applyFont="1" applyFill="1" applyBorder="1" applyAlignment="1">
      <alignment horizontal="center" vertical="center"/>
    </xf>
    <xf numFmtId="0" fontId="27" fillId="0" borderId="0" xfId="4" applyFont="1"/>
    <xf numFmtId="0" fontId="35" fillId="0" borderId="0" xfId="4" applyFont="1" applyAlignment="1">
      <alignment vertical="center"/>
    </xf>
    <xf numFmtId="0" fontId="23" fillId="0" borderId="0" xfId="4" applyAlignment="1">
      <alignment vertical="center"/>
    </xf>
    <xf numFmtId="0" fontId="15" fillId="0" borderId="0" xfId="4" applyFont="1" applyAlignment="1">
      <alignment horizontal="center" vertical="center"/>
    </xf>
    <xf numFmtId="0" fontId="35" fillId="0" borderId="0" xfId="4" applyFont="1" applyAlignment="1">
      <alignment horizontal="center"/>
    </xf>
    <xf numFmtId="0" fontId="2" fillId="0" borderId="0" xfId="2" applyFont="1" applyAlignment="1">
      <alignment horizontal="center" vertical="center"/>
    </xf>
    <xf numFmtId="0" fontId="36" fillId="0" borderId="0" xfId="5" applyFont="1"/>
    <xf numFmtId="0" fontId="17" fillId="0" borderId="0" xfId="5"/>
    <xf numFmtId="0" fontId="36" fillId="0" borderId="0" xfId="5" applyFont="1" applyAlignment="1">
      <alignment horizontal="center" vertical="center"/>
    </xf>
    <xf numFmtId="0" fontId="37" fillId="0" borderId="0" xfId="5" applyFont="1" applyAlignment="1">
      <alignment horizontal="center" wrapText="1"/>
    </xf>
    <xf numFmtId="0" fontId="36" fillId="0" borderId="0" xfId="5" applyFont="1" applyAlignment="1">
      <alignment horizontal="center"/>
    </xf>
    <xf numFmtId="0" fontId="17" fillId="0" borderId="0" xfId="5" applyAlignment="1">
      <alignment horizontal="center"/>
    </xf>
    <xf numFmtId="0" fontId="4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center"/>
    </xf>
    <xf numFmtId="49" fontId="6" fillId="7" borderId="31" xfId="1" applyNumberFormat="1" applyFont="1" applyFill="1" applyBorder="1" applyAlignment="1">
      <alignment horizontal="center" vertical="center"/>
    </xf>
    <xf numFmtId="49" fontId="6" fillId="7" borderId="32" xfId="1" applyNumberFormat="1" applyFont="1" applyFill="1" applyBorder="1" applyAlignment="1">
      <alignment horizontal="center" vertical="center"/>
    </xf>
    <xf numFmtId="2" fontId="2" fillId="2" borderId="0" xfId="1" applyNumberFormat="1" applyFill="1"/>
    <xf numFmtId="164" fontId="2" fillId="2" borderId="0" xfId="1" applyNumberFormat="1" applyFill="1"/>
    <xf numFmtId="0" fontId="3" fillId="0" borderId="0" xfId="1" applyFont="1" applyAlignment="1">
      <alignment horizontal="center" vertical="center" wrapText="1"/>
    </xf>
    <xf numFmtId="2" fontId="3" fillId="0" borderId="0" xfId="1" applyNumberFormat="1" applyFont="1"/>
    <xf numFmtId="164" fontId="3" fillId="0" borderId="0" xfId="1" applyNumberFormat="1" applyFont="1"/>
    <xf numFmtId="164" fontId="2" fillId="0" borderId="0" xfId="1" applyNumberFormat="1"/>
    <xf numFmtId="0" fontId="37" fillId="0" borderId="0" xfId="5" applyFont="1" applyAlignment="1">
      <alignment wrapText="1"/>
    </xf>
    <xf numFmtId="0" fontId="37" fillId="0" borderId="36" xfId="5" applyFont="1" applyBorder="1" applyAlignment="1">
      <alignment wrapText="1"/>
    </xf>
    <xf numFmtId="0" fontId="39" fillId="0" borderId="0" xfId="5" applyFont="1" applyAlignment="1">
      <alignment horizontal="center" vertical="center"/>
    </xf>
    <xf numFmtId="168" fontId="21" fillId="5" borderId="0" xfId="2" applyNumberFormat="1" applyFont="1" applyFill="1" applyAlignment="1">
      <alignment horizontal="center" vertical="center"/>
    </xf>
    <xf numFmtId="166" fontId="11" fillId="0" borderId="0" xfId="2" applyNumberFormat="1"/>
    <xf numFmtId="0" fontId="34" fillId="0" borderId="0" xfId="2" applyFont="1" applyAlignment="1">
      <alignment horizontal="center"/>
    </xf>
    <xf numFmtId="0" fontId="11" fillId="0" borderId="0" xfId="2" applyAlignment="1">
      <alignment horizontal="center"/>
    </xf>
    <xf numFmtId="0" fontId="41" fillId="2" borderId="0" xfId="2" applyFont="1" applyFill="1" applyAlignment="1">
      <alignment horizontal="left" wrapText="1"/>
    </xf>
    <xf numFmtId="10" fontId="41" fillId="2" borderId="0" xfId="2" applyNumberFormat="1" applyFont="1" applyFill="1" applyAlignment="1">
      <alignment horizontal="center"/>
    </xf>
    <xf numFmtId="0" fontId="42" fillId="0" borderId="0" xfId="2" applyFont="1" applyAlignment="1">
      <alignment horizontal="center" vertical="center"/>
    </xf>
    <xf numFmtId="166" fontId="43" fillId="0" borderId="0" xfId="2" applyNumberFormat="1" applyFont="1" applyAlignment="1">
      <alignment horizontal="center"/>
    </xf>
    <xf numFmtId="0" fontId="44" fillId="0" borderId="0" xfId="2" applyFont="1"/>
    <xf numFmtId="0" fontId="45" fillId="0" borderId="0" xfId="5" applyFont="1" applyAlignment="1">
      <alignment horizontal="center" vertical="center"/>
    </xf>
    <xf numFmtId="0" fontId="45" fillId="0" borderId="0" xfId="5" applyFont="1"/>
    <xf numFmtId="0" fontId="46" fillId="0" borderId="0" xfId="5" applyFont="1" applyAlignment="1">
      <alignment horizontal="center" vertical="center"/>
    </xf>
    <xf numFmtId="10" fontId="47" fillId="0" borderId="0" xfId="5" applyNumberFormat="1" applyFont="1" applyAlignment="1">
      <alignment horizontal="center"/>
    </xf>
    <xf numFmtId="49" fontId="18" fillId="0" borderId="1" xfId="2" applyNumberFormat="1" applyFont="1" applyBorder="1" applyAlignment="1">
      <alignment horizontal="left" vertical="center" wrapText="1"/>
    </xf>
    <xf numFmtId="10" fontId="19" fillId="0" borderId="1" xfId="2" applyNumberFormat="1" applyFont="1" applyBorder="1" applyAlignment="1">
      <alignment horizontal="center" vertical="center"/>
    </xf>
    <xf numFmtId="166" fontId="19" fillId="0" borderId="1" xfId="2" applyNumberFormat="1" applyFont="1" applyBorder="1" applyAlignment="1">
      <alignment horizontal="center" vertical="center"/>
    </xf>
    <xf numFmtId="0" fontId="20" fillId="0" borderId="0" xfId="2" applyFont="1"/>
    <xf numFmtId="0" fontId="18" fillId="0" borderId="0" xfId="2" applyFont="1" applyAlignment="1">
      <alignment horizontal="left" wrapText="1"/>
    </xf>
    <xf numFmtId="10" fontId="18" fillId="0" borderId="0" xfId="2" applyNumberFormat="1" applyFont="1" applyAlignment="1">
      <alignment horizontal="center"/>
    </xf>
    <xf numFmtId="166" fontId="16" fillId="0" borderId="0" xfId="2" applyNumberFormat="1" applyFont="1" applyAlignment="1">
      <alignment horizontal="center"/>
    </xf>
    <xf numFmtId="0" fontId="13" fillId="0" borderId="0" xfId="2" applyFont="1" applyAlignment="1">
      <alignment horizontal="left" wrapText="1"/>
    </xf>
    <xf numFmtId="10" fontId="13" fillId="0" borderId="0" xfId="2" applyNumberFormat="1" applyFont="1" applyAlignment="1">
      <alignment horizontal="center"/>
    </xf>
    <xf numFmtId="0" fontId="18" fillId="0" borderId="1" xfId="2" applyFont="1" applyBorder="1" applyAlignment="1">
      <alignment horizontal="center" vertical="center"/>
    </xf>
    <xf numFmtId="0" fontId="6" fillId="4" borderId="41" xfId="1" applyFont="1" applyFill="1" applyBorder="1" applyAlignment="1">
      <alignment horizontal="center" vertical="center"/>
    </xf>
    <xf numFmtId="2" fontId="6" fillId="4" borderId="41" xfId="1" applyNumberFormat="1" applyFont="1" applyFill="1" applyBorder="1" applyAlignment="1">
      <alignment horizontal="center" vertical="center"/>
    </xf>
    <xf numFmtId="166" fontId="19" fillId="0" borderId="8" xfId="2" applyNumberFormat="1" applyFont="1" applyBorder="1" applyAlignment="1">
      <alignment horizontal="center" vertical="center"/>
    </xf>
    <xf numFmtId="170" fontId="33" fillId="0" borderId="7" xfId="2" applyNumberFormat="1" applyFont="1" applyBorder="1" applyAlignment="1">
      <alignment horizontal="center" vertical="center"/>
    </xf>
    <xf numFmtId="0" fontId="21" fillId="6" borderId="0" xfId="2" applyFont="1" applyFill="1" applyAlignment="1">
      <alignment horizontal="center" vertical="center"/>
    </xf>
    <xf numFmtId="169" fontId="21" fillId="5" borderId="0" xfId="2" applyNumberFormat="1" applyFont="1" applyFill="1" applyAlignment="1">
      <alignment horizontal="center" vertical="center"/>
    </xf>
    <xf numFmtId="10" fontId="19" fillId="0" borderId="0" xfId="2" applyNumberFormat="1" applyFont="1" applyAlignment="1">
      <alignment horizontal="center" vertical="center"/>
    </xf>
    <xf numFmtId="166" fontId="19" fillId="0" borderId="0" xfId="2" applyNumberFormat="1" applyFont="1" applyAlignment="1">
      <alignment horizontal="center" vertical="center"/>
    </xf>
    <xf numFmtId="9" fontId="19" fillId="0" borderId="0" xfId="3" applyFont="1" applyFill="1" applyBorder="1" applyAlignment="1">
      <alignment horizontal="center" vertical="center"/>
    </xf>
    <xf numFmtId="166" fontId="18" fillId="0" borderId="0" xfId="2" applyNumberFormat="1" applyFont="1" applyAlignment="1">
      <alignment horizontal="center" vertical="center"/>
    </xf>
    <xf numFmtId="166" fontId="18" fillId="0" borderId="0" xfId="2" applyNumberFormat="1" applyFont="1" applyAlignment="1">
      <alignment vertical="center"/>
    </xf>
    <xf numFmtId="0" fontId="17" fillId="0" borderId="0" xfId="5" applyAlignment="1">
      <alignment horizontal="center" vertical="center"/>
    </xf>
    <xf numFmtId="166" fontId="11" fillId="0" borderId="7" xfId="2" applyNumberFormat="1" applyBorder="1" applyAlignment="1">
      <alignment horizontal="center" vertical="center"/>
    </xf>
    <xf numFmtId="168" fontId="21" fillId="5" borderId="1" xfId="2" applyNumberFormat="1" applyFont="1" applyFill="1" applyBorder="1" applyAlignment="1">
      <alignment horizontal="center" vertical="center"/>
    </xf>
    <xf numFmtId="1" fontId="0" fillId="0" borderId="0" xfId="0" applyNumberFormat="1"/>
    <xf numFmtId="1" fontId="0" fillId="0" borderId="1" xfId="0" applyNumberFormat="1" applyBorder="1"/>
    <xf numFmtId="0" fontId="48" fillId="0" borderId="0" xfId="5" applyFont="1"/>
    <xf numFmtId="0" fontId="48" fillId="0" borderId="0" xfId="5" applyFont="1" applyAlignment="1">
      <alignment horizontal="center"/>
    </xf>
    <xf numFmtId="0" fontId="50" fillId="0" borderId="0" xfId="5" applyFont="1"/>
    <xf numFmtId="0" fontId="51" fillId="0" borderId="0" xfId="5" applyFont="1" applyAlignment="1">
      <alignment horizontal="center"/>
    </xf>
    <xf numFmtId="0" fontId="50" fillId="0" borderId="0" xfId="5" applyFont="1" applyAlignment="1">
      <alignment vertical="center" wrapText="1"/>
    </xf>
    <xf numFmtId="0" fontId="51" fillId="0" borderId="0" xfId="5" applyFont="1"/>
    <xf numFmtId="0" fontId="50" fillId="0" borderId="0" xfId="5" applyFont="1" applyAlignment="1">
      <alignment horizontal="center" wrapText="1"/>
    </xf>
    <xf numFmtId="0" fontId="52" fillId="0" borderId="0" xfId="5" applyFont="1" applyAlignment="1">
      <alignment wrapText="1"/>
    </xf>
    <xf numFmtId="0" fontId="52" fillId="0" borderId="0" xfId="5" applyFont="1" applyAlignment="1">
      <alignment horizontal="center" wrapText="1"/>
    </xf>
    <xf numFmtId="0" fontId="51" fillId="0" borderId="0" xfId="5" applyFont="1" applyAlignment="1">
      <alignment horizontal="center" vertical="center"/>
    </xf>
    <xf numFmtId="0" fontId="49" fillId="0" borderId="0" xfId="5" applyFont="1" applyAlignment="1">
      <alignment horizontal="center"/>
    </xf>
    <xf numFmtId="0" fontId="39" fillId="0" borderId="0" xfId="5" applyFont="1" applyAlignment="1">
      <alignment horizontal="center"/>
    </xf>
    <xf numFmtId="0" fontId="45" fillId="0" borderId="0" xfId="5" applyFont="1" applyAlignment="1">
      <alignment horizontal="center"/>
    </xf>
    <xf numFmtId="0" fontId="2" fillId="0" borderId="0" xfId="1" applyAlignment="1">
      <alignment horizontal="center" vertical="center"/>
    </xf>
    <xf numFmtId="0" fontId="53" fillId="0" borderId="1" xfId="1" applyFont="1" applyBorder="1" applyAlignment="1">
      <alignment horizontal="center" vertical="center"/>
    </xf>
    <xf numFmtId="0" fontId="55" fillId="0" borderId="1" xfId="1" applyFont="1" applyBorder="1" applyAlignment="1">
      <alignment horizontal="center" vertical="center"/>
    </xf>
    <xf numFmtId="171" fontId="55" fillId="2" borderId="1" xfId="1" applyNumberFormat="1" applyFont="1" applyFill="1" applyBorder="1" applyAlignment="1">
      <alignment horizontal="center" vertical="center" wrapText="1"/>
    </xf>
    <xf numFmtId="0" fontId="55" fillId="2" borderId="1" xfId="1" applyFont="1" applyFill="1" applyBorder="1" applyAlignment="1">
      <alignment horizontal="left" vertical="top" wrapText="1"/>
    </xf>
    <xf numFmtId="0" fontId="55" fillId="2" borderId="1" xfId="1" applyFont="1" applyFill="1" applyBorder="1" applyAlignment="1">
      <alignment horizontal="center" vertical="center"/>
    </xf>
    <xf numFmtId="164" fontId="55" fillId="2" borderId="1" xfId="1" applyNumberFormat="1" applyFont="1" applyFill="1" applyBorder="1" applyAlignment="1">
      <alignment horizontal="center" vertical="center" wrapText="1"/>
    </xf>
    <xf numFmtId="2" fontId="55" fillId="3" borderId="1" xfId="1" applyNumberFormat="1" applyFont="1" applyFill="1" applyBorder="1" applyAlignment="1">
      <alignment horizontal="center" vertical="center" wrapText="1"/>
    </xf>
    <xf numFmtId="164" fontId="55" fillId="2" borderId="1" xfId="1" applyNumberFormat="1" applyFont="1" applyFill="1" applyBorder="1" applyAlignment="1">
      <alignment horizontal="center" vertical="center"/>
    </xf>
    <xf numFmtId="0" fontId="55" fillId="2" borderId="1" xfId="1" applyFont="1" applyFill="1" applyBorder="1" applyAlignment="1">
      <alignment horizontal="center" vertical="center" wrapText="1"/>
    </xf>
    <xf numFmtId="0" fontId="53" fillId="3" borderId="3" xfId="1" applyFont="1" applyFill="1" applyBorder="1" applyAlignment="1">
      <alignment horizontal="center" vertical="center"/>
    </xf>
    <xf numFmtId="164" fontId="53" fillId="2" borderId="3" xfId="1" applyNumberFormat="1" applyFont="1" applyFill="1" applyBorder="1" applyAlignment="1">
      <alignment horizontal="center" vertical="center"/>
    </xf>
    <xf numFmtId="0" fontId="53" fillId="3" borderId="43" xfId="1" applyFont="1" applyFill="1" applyBorder="1" applyAlignment="1">
      <alignment horizontal="center" vertical="center"/>
    </xf>
    <xf numFmtId="0" fontId="55" fillId="0" borderId="5" xfId="1" applyFont="1" applyBorder="1" applyAlignment="1">
      <alignment horizontal="center" vertical="center"/>
    </xf>
    <xf numFmtId="171" fontId="55" fillId="2" borderId="5" xfId="1" applyNumberFormat="1" applyFont="1" applyFill="1" applyBorder="1" applyAlignment="1">
      <alignment horizontal="center" vertical="center" wrapText="1"/>
    </xf>
    <xf numFmtId="0" fontId="55" fillId="2" borderId="5" xfId="1" applyFont="1" applyFill="1" applyBorder="1" applyAlignment="1">
      <alignment horizontal="left" vertical="top" wrapText="1"/>
    </xf>
    <xf numFmtId="0" fontId="55" fillId="2" borderId="5" xfId="1" applyFont="1" applyFill="1" applyBorder="1" applyAlignment="1">
      <alignment horizontal="center" vertical="center"/>
    </xf>
    <xf numFmtId="164" fontId="55" fillId="2" borderId="5" xfId="1" applyNumberFormat="1" applyFont="1" applyFill="1" applyBorder="1" applyAlignment="1">
      <alignment horizontal="center" vertical="center" wrapText="1"/>
    </xf>
    <xf numFmtId="2" fontId="55" fillId="3" borderId="5" xfId="1" applyNumberFormat="1" applyFont="1" applyFill="1" applyBorder="1" applyAlignment="1">
      <alignment horizontal="center" vertical="center" wrapText="1"/>
    </xf>
    <xf numFmtId="164" fontId="55" fillId="2" borderId="5" xfId="1" applyNumberFormat="1" applyFont="1" applyFill="1" applyBorder="1" applyAlignment="1">
      <alignment horizontal="center" vertical="center"/>
    </xf>
    <xf numFmtId="164" fontId="53" fillId="3" borderId="3" xfId="1" applyNumberFormat="1" applyFont="1" applyFill="1" applyBorder="1" applyAlignment="1">
      <alignment horizontal="center" vertical="center"/>
    </xf>
    <xf numFmtId="0" fontId="53" fillId="3" borderId="46" xfId="1" applyFont="1" applyFill="1" applyBorder="1" applyAlignment="1">
      <alignment horizontal="center" vertical="center"/>
    </xf>
    <xf numFmtId="171" fontId="55" fillId="2" borderId="1" xfId="1" applyNumberFormat="1" applyFont="1" applyFill="1" applyBorder="1" applyAlignment="1">
      <alignment horizontal="left" vertical="center" wrapText="1"/>
    </xf>
    <xf numFmtId="172" fontId="55" fillId="2" borderId="1" xfId="1" applyNumberFormat="1" applyFont="1" applyFill="1" applyBorder="1" applyAlignment="1">
      <alignment horizontal="center" vertical="center" wrapText="1"/>
    </xf>
    <xf numFmtId="0" fontId="53" fillId="2" borderId="3" xfId="1" applyFont="1" applyFill="1" applyBorder="1" applyAlignment="1">
      <alignment horizontal="center" vertical="center" wrapText="1"/>
    </xf>
    <xf numFmtId="164" fontId="53" fillId="2" borderId="3" xfId="1" applyNumberFormat="1" applyFont="1" applyFill="1" applyBorder="1" applyAlignment="1">
      <alignment horizontal="center" vertical="center" wrapText="1"/>
    </xf>
    <xf numFmtId="0" fontId="53" fillId="2" borderId="43" xfId="1" applyFont="1" applyFill="1" applyBorder="1" applyAlignment="1">
      <alignment horizontal="center" vertical="center" wrapText="1"/>
    </xf>
    <xf numFmtId="0" fontId="55" fillId="2" borderId="5" xfId="1" applyFont="1" applyFill="1" applyBorder="1" applyAlignment="1">
      <alignment horizontal="center" vertical="center" wrapText="1"/>
    </xf>
    <xf numFmtId="0" fontId="56" fillId="2" borderId="1" xfId="1" applyFont="1" applyFill="1" applyBorder="1" applyAlignment="1">
      <alignment horizontal="center" vertical="center"/>
    </xf>
    <xf numFmtId="0" fontId="55" fillId="2" borderId="1" xfId="1" applyFont="1" applyFill="1" applyBorder="1" applyAlignment="1">
      <alignment horizontal="left" vertical="center" wrapText="1"/>
    </xf>
    <xf numFmtId="2" fontId="55" fillId="2" borderId="1" xfId="1" applyNumberFormat="1" applyFont="1" applyFill="1" applyBorder="1" applyAlignment="1">
      <alignment horizontal="center" vertical="center" wrapText="1"/>
    </xf>
    <xf numFmtId="0" fontId="53" fillId="2" borderId="1" xfId="1" applyFont="1" applyFill="1" applyBorder="1" applyAlignment="1">
      <alignment horizontal="center" vertical="center" wrapText="1"/>
    </xf>
    <xf numFmtId="1" fontId="58" fillId="0" borderId="0" xfId="0" applyNumberFormat="1" applyFont="1" applyAlignment="1">
      <alignment horizontal="center" vertical="center"/>
    </xf>
    <xf numFmtId="1" fontId="58" fillId="0" borderId="1" xfId="0" applyNumberFormat="1" applyFont="1" applyBorder="1" applyAlignment="1">
      <alignment horizontal="center" vertical="center"/>
    </xf>
    <xf numFmtId="164" fontId="55" fillId="2" borderId="37" xfId="1" applyNumberFormat="1" applyFont="1" applyFill="1" applyBorder="1" applyAlignment="1">
      <alignment horizontal="center" vertical="center" wrapText="1"/>
    </xf>
    <xf numFmtId="0" fontId="55" fillId="2" borderId="3" xfId="1" applyFont="1" applyFill="1" applyBorder="1" applyAlignment="1">
      <alignment horizontal="center" vertical="center" wrapText="1"/>
    </xf>
    <xf numFmtId="164" fontId="55" fillId="2" borderId="3" xfId="1" applyNumberFormat="1" applyFont="1" applyFill="1" applyBorder="1" applyAlignment="1">
      <alignment horizontal="center" vertical="center" wrapText="1"/>
    </xf>
    <xf numFmtId="164" fontId="53" fillId="2" borderId="1" xfId="1" applyNumberFormat="1" applyFont="1" applyFill="1" applyBorder="1" applyAlignment="1">
      <alignment horizontal="center" vertical="center" wrapText="1"/>
    </xf>
    <xf numFmtId="0" fontId="57" fillId="2" borderId="50" xfId="1" applyFont="1" applyFill="1" applyBorder="1" applyAlignment="1">
      <alignment horizontal="center" vertical="center" wrapText="1"/>
    </xf>
    <xf numFmtId="0" fontId="55" fillId="2" borderId="1" xfId="1" applyFont="1" applyFill="1" applyBorder="1" applyAlignment="1">
      <alignment vertical="center" wrapText="1"/>
    </xf>
    <xf numFmtId="0" fontId="55" fillId="2" borderId="3" xfId="1" applyFont="1" applyFill="1" applyBorder="1" applyAlignment="1">
      <alignment vertical="center" wrapText="1"/>
    </xf>
    <xf numFmtId="0" fontId="53" fillId="2" borderId="41" xfId="1" applyFont="1" applyFill="1" applyBorder="1" applyAlignment="1">
      <alignment vertical="center" wrapText="1"/>
    </xf>
    <xf numFmtId="164" fontId="53" fillId="2" borderId="41" xfId="1" applyNumberFormat="1" applyFont="1" applyFill="1" applyBorder="1" applyAlignment="1">
      <alignment vertical="center" wrapText="1"/>
    </xf>
    <xf numFmtId="0" fontId="55" fillId="2" borderId="5" xfId="1" applyFont="1" applyFill="1" applyBorder="1" applyAlignment="1">
      <alignment horizontal="left" vertical="center" wrapText="1"/>
    </xf>
    <xf numFmtId="164" fontId="55" fillId="2" borderId="0" xfId="1" applyNumberFormat="1" applyFont="1" applyFill="1" applyAlignment="1">
      <alignment horizontal="center" vertical="center" wrapText="1"/>
    </xf>
    <xf numFmtId="0" fontId="56" fillId="2" borderId="5" xfId="1" applyFont="1" applyFill="1" applyBorder="1" applyAlignment="1">
      <alignment horizontal="center" vertical="center"/>
    </xf>
    <xf numFmtId="0" fontId="55" fillId="2" borderId="3" xfId="1" applyFont="1" applyFill="1" applyBorder="1" applyAlignment="1">
      <alignment horizontal="left" vertical="center" wrapText="1"/>
    </xf>
    <xf numFmtId="0" fontId="56" fillId="2" borderId="3" xfId="1" applyFont="1" applyFill="1" applyBorder="1" applyAlignment="1">
      <alignment horizontal="center" vertical="center"/>
    </xf>
    <xf numFmtId="2" fontId="55" fillId="2" borderId="3" xfId="1" applyNumberFormat="1" applyFont="1" applyFill="1" applyBorder="1" applyAlignment="1">
      <alignment horizontal="center" vertical="center" wrapText="1"/>
    </xf>
    <xf numFmtId="164" fontId="55" fillId="0" borderId="1" xfId="1" applyNumberFormat="1" applyFont="1" applyBorder="1" applyAlignment="1">
      <alignment horizontal="center" vertical="center" wrapText="1"/>
    </xf>
    <xf numFmtId="0" fontId="55" fillId="2" borderId="2" xfId="1" applyFont="1" applyFill="1" applyBorder="1" applyAlignment="1">
      <alignment horizontal="left" vertical="center" wrapText="1"/>
    </xf>
    <xf numFmtId="164" fontId="55" fillId="2" borderId="2" xfId="1" applyNumberFormat="1" applyFont="1" applyFill="1" applyBorder="1" applyAlignment="1">
      <alignment horizontal="center" vertical="center" wrapText="1"/>
    </xf>
    <xf numFmtId="2" fontId="55" fillId="2" borderId="3" xfId="1" quotePrefix="1" applyNumberFormat="1" applyFont="1" applyFill="1" applyBorder="1" applyAlignment="1">
      <alignment horizontal="center" vertical="center" wrapText="1"/>
    </xf>
    <xf numFmtId="0" fontId="55" fillId="2" borderId="8" xfId="1" applyFont="1" applyFill="1" applyBorder="1" applyAlignment="1">
      <alignment horizontal="center" vertical="center" wrapText="1"/>
    </xf>
    <xf numFmtId="2" fontId="55" fillId="2" borderId="1" xfId="1" quotePrefix="1" applyNumberFormat="1" applyFont="1" applyFill="1" applyBorder="1" applyAlignment="1">
      <alignment horizontal="center" vertical="center" wrapText="1"/>
    </xf>
    <xf numFmtId="0" fontId="55" fillId="2" borderId="2" xfId="1" applyFont="1" applyFill="1" applyBorder="1" applyAlignment="1">
      <alignment horizontal="center" vertical="center" wrapText="1"/>
    </xf>
    <xf numFmtId="0" fontId="55" fillId="0" borderId="1" xfId="1" applyFont="1" applyBorder="1" applyAlignment="1">
      <alignment horizontal="left" vertical="center" wrapText="1"/>
    </xf>
    <xf numFmtId="2" fontId="55" fillId="0" borderId="1" xfId="1" quotePrefix="1" applyNumberFormat="1" applyFont="1" applyBorder="1" applyAlignment="1">
      <alignment horizontal="center" vertical="center" wrapText="1"/>
    </xf>
    <xf numFmtId="0" fontId="55" fillId="2" borderId="0" xfId="1" applyFont="1" applyFill="1" applyAlignment="1">
      <alignment horizontal="center" vertical="center" wrapText="1"/>
    </xf>
    <xf numFmtId="0" fontId="55" fillId="2" borderId="0" xfId="1" applyFont="1" applyFill="1" applyAlignment="1">
      <alignment horizontal="left" vertical="top" wrapText="1"/>
    </xf>
    <xf numFmtId="0" fontId="56" fillId="2" borderId="0" xfId="1" applyFont="1" applyFill="1" applyAlignment="1">
      <alignment horizontal="center" vertical="center"/>
    </xf>
    <xf numFmtId="0" fontId="55" fillId="0" borderId="0" xfId="1" applyFont="1" applyAlignment="1">
      <alignment horizontal="center" vertical="center" wrapText="1"/>
    </xf>
    <xf numFmtId="0" fontId="55" fillId="0" borderId="0" xfId="1" applyFont="1" applyAlignment="1">
      <alignment horizontal="left" vertical="top" wrapText="1"/>
    </xf>
    <xf numFmtId="0" fontId="55" fillId="0" borderId="5" xfId="1" applyFont="1" applyBorder="1" applyAlignment="1">
      <alignment horizontal="left" vertical="center" wrapText="1"/>
    </xf>
    <xf numFmtId="0" fontId="55" fillId="0" borderId="5" xfId="1" applyFont="1" applyBorder="1" applyAlignment="1">
      <alignment horizontal="center" vertical="center" wrapText="1"/>
    </xf>
    <xf numFmtId="164" fontId="55" fillId="0" borderId="5" xfId="1" applyNumberFormat="1" applyFont="1" applyBorder="1" applyAlignment="1">
      <alignment horizontal="center" vertical="center" wrapText="1"/>
    </xf>
    <xf numFmtId="0" fontId="55" fillId="3" borderId="1" xfId="1" applyFont="1" applyFill="1" applyBorder="1" applyAlignment="1">
      <alignment horizontal="center" vertical="center"/>
    </xf>
    <xf numFmtId="164" fontId="55" fillId="2" borderId="11" xfId="1" applyNumberFormat="1" applyFont="1" applyFill="1" applyBorder="1" applyAlignment="1">
      <alignment horizontal="center" vertical="center" wrapText="1"/>
    </xf>
    <xf numFmtId="0" fontId="54" fillId="0" borderId="5" xfId="1" applyFont="1" applyBorder="1" applyAlignment="1">
      <alignment horizontal="center" vertical="center" wrapText="1"/>
    </xf>
    <xf numFmtId="164" fontId="53" fillId="2" borderId="5" xfId="1" applyNumberFormat="1" applyFont="1" applyFill="1" applyBorder="1" applyAlignment="1">
      <alignment horizontal="center" vertical="center" wrapText="1"/>
    </xf>
    <xf numFmtId="0" fontId="53" fillId="2" borderId="35" xfId="1" applyFont="1" applyFill="1" applyBorder="1" applyAlignment="1">
      <alignment horizontal="center" vertical="center" wrapText="1"/>
    </xf>
    <xf numFmtId="1" fontId="58" fillId="2" borderId="1" xfId="0" applyNumberFormat="1" applyFont="1" applyFill="1" applyBorder="1" applyAlignment="1">
      <alignment horizontal="center" vertical="center"/>
    </xf>
    <xf numFmtId="0" fontId="54" fillId="2" borderId="5" xfId="1" applyFont="1" applyFill="1" applyBorder="1" applyAlignment="1">
      <alignment horizontal="center" vertical="center" wrapText="1"/>
    </xf>
    <xf numFmtId="0" fontId="51" fillId="2" borderId="0" xfId="5" applyFont="1" applyFill="1"/>
    <xf numFmtId="0" fontId="17" fillId="2" borderId="0" xfId="5" applyFill="1"/>
    <xf numFmtId="0" fontId="59" fillId="0" borderId="0" xfId="5" applyFont="1"/>
    <xf numFmtId="0" fontId="55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61" fillId="0" borderId="0" xfId="5" applyFont="1"/>
    <xf numFmtId="0" fontId="61" fillId="0" borderId="0" xfId="5" applyFont="1" applyAlignment="1">
      <alignment horizontal="center"/>
    </xf>
    <xf numFmtId="0" fontId="62" fillId="0" borderId="0" xfId="5" applyFont="1"/>
    <xf numFmtId="0" fontId="62" fillId="0" borderId="0" xfId="5" applyFont="1" applyAlignment="1">
      <alignment horizontal="center"/>
    </xf>
    <xf numFmtId="0" fontId="62" fillId="0" borderId="10" xfId="5" applyFont="1" applyBorder="1" applyAlignment="1">
      <alignment horizontal="center"/>
    </xf>
    <xf numFmtId="0" fontId="62" fillId="0" borderId="1" xfId="5" applyFont="1" applyBorder="1"/>
    <xf numFmtId="0" fontId="62" fillId="0" borderId="1" xfId="5" applyFont="1" applyBorder="1" applyAlignment="1">
      <alignment horizontal="center"/>
    </xf>
    <xf numFmtId="0" fontId="62" fillId="0" borderId="0" xfId="5" applyFont="1" applyAlignment="1">
      <alignment horizontal="center" vertical="center"/>
    </xf>
    <xf numFmtId="0" fontId="62" fillId="0" borderId="1" xfId="5" applyFont="1" applyBorder="1" applyAlignment="1">
      <alignment wrapText="1"/>
    </xf>
    <xf numFmtId="0" fontId="62" fillId="0" borderId="1" xfId="5" applyFont="1" applyBorder="1" applyAlignment="1">
      <alignment horizontal="center" vertical="center"/>
    </xf>
    <xf numFmtId="0" fontId="62" fillId="0" borderId="41" xfId="5" applyFont="1" applyBorder="1" applyAlignment="1">
      <alignment vertical="center" wrapText="1"/>
    </xf>
    <xf numFmtId="0" fontId="62" fillId="0" borderId="0" xfId="5" applyFont="1" applyAlignment="1">
      <alignment horizontal="center" wrapText="1"/>
    </xf>
    <xf numFmtId="0" fontId="62" fillId="0" borderId="0" xfId="5" applyFont="1" applyAlignment="1">
      <alignment vertical="center" wrapText="1"/>
    </xf>
    <xf numFmtId="0" fontId="62" fillId="0" borderId="0" xfId="5" quotePrefix="1" applyFont="1"/>
    <xf numFmtId="0" fontId="62" fillId="0" borderId="0" xfId="5" applyFont="1" applyAlignment="1">
      <alignment wrapText="1"/>
    </xf>
    <xf numFmtId="0" fontId="61" fillId="0" borderId="1" xfId="5" applyFont="1" applyBorder="1" applyAlignment="1">
      <alignment horizontal="center" wrapText="1"/>
    </xf>
    <xf numFmtId="0" fontId="62" fillId="0" borderId="1" xfId="5" applyFont="1" applyBorder="1" applyAlignment="1">
      <alignment horizontal="left"/>
    </xf>
    <xf numFmtId="0" fontId="63" fillId="0" borderId="0" xfId="5" applyFont="1"/>
    <xf numFmtId="0" fontId="62" fillId="0" borderId="1" xfId="5" applyFont="1" applyBorder="1" applyAlignment="1">
      <alignment horizontal="center" wrapText="1"/>
    </xf>
    <xf numFmtId="0" fontId="62" fillId="0" borderId="0" xfId="5" applyFont="1" applyAlignment="1">
      <alignment horizontal="center" vertical="center" wrapText="1"/>
    </xf>
    <xf numFmtId="0" fontId="62" fillId="0" borderId="1" xfId="5" applyFont="1" applyBorder="1" applyAlignment="1">
      <alignment horizontal="left" wrapText="1"/>
    </xf>
    <xf numFmtId="0" fontId="62" fillId="0" borderId="1" xfId="5" applyFont="1" applyBorder="1" applyAlignment="1">
      <alignment horizontal="center" vertical="center" wrapText="1"/>
    </xf>
    <xf numFmtId="0" fontId="64" fillId="0" borderId="0" xfId="5" applyFont="1" applyAlignment="1">
      <alignment horizontal="center" vertical="center" wrapText="1"/>
    </xf>
    <xf numFmtId="0" fontId="61" fillId="0" borderId="0" xfId="5" applyFont="1" applyAlignment="1">
      <alignment wrapText="1"/>
    </xf>
    <xf numFmtId="0" fontId="62" fillId="0" borderId="10" xfId="5" applyFont="1" applyBorder="1" applyAlignment="1">
      <alignment horizontal="center" wrapText="1"/>
    </xf>
    <xf numFmtId="0" fontId="61" fillId="0" borderId="1" xfId="5" applyFont="1" applyBorder="1" applyAlignment="1">
      <alignment horizontal="center"/>
    </xf>
    <xf numFmtId="0" fontId="61" fillId="0" borderId="0" xfId="5" applyFont="1" applyAlignment="1">
      <alignment horizontal="left" wrapText="1"/>
    </xf>
    <xf numFmtId="0" fontId="62" fillId="0" borderId="1" xfId="5" applyFont="1" applyBorder="1" applyAlignment="1">
      <alignment vertical="center" wrapText="1"/>
    </xf>
    <xf numFmtId="0" fontId="62" fillId="0" borderId="5" xfId="5" applyFont="1" applyBorder="1" applyAlignment="1">
      <alignment horizontal="center"/>
    </xf>
    <xf numFmtId="0" fontId="62" fillId="0" borderId="5" xfId="5" applyFont="1" applyBorder="1"/>
    <xf numFmtId="0" fontId="62" fillId="0" borderId="11" xfId="5" applyFont="1" applyBorder="1" applyAlignment="1">
      <alignment wrapText="1"/>
    </xf>
    <xf numFmtId="0" fontId="62" fillId="0" borderId="7" xfId="5" applyFont="1" applyBorder="1" applyAlignment="1">
      <alignment wrapText="1"/>
    </xf>
    <xf numFmtId="0" fontId="62" fillId="0" borderId="3" xfId="5" applyFont="1" applyBorder="1" applyAlignment="1">
      <alignment horizontal="center"/>
    </xf>
    <xf numFmtId="0" fontId="62" fillId="0" borderId="3" xfId="5" applyFont="1" applyBorder="1"/>
    <xf numFmtId="0" fontId="62" fillId="0" borderId="7" xfId="5" applyFont="1" applyBorder="1" applyAlignment="1">
      <alignment horizontal="center" wrapText="1"/>
    </xf>
    <xf numFmtId="0" fontId="62" fillId="0" borderId="8" xfId="5" applyFont="1" applyBorder="1" applyAlignment="1">
      <alignment horizontal="center"/>
    </xf>
    <xf numFmtId="0" fontId="62" fillId="0" borderId="7" xfId="5" applyFont="1" applyBorder="1" applyAlignment="1">
      <alignment horizontal="center"/>
    </xf>
    <xf numFmtId="0" fontId="62" fillId="0" borderId="36" xfId="5" applyFont="1" applyBorder="1" applyAlignment="1">
      <alignment horizontal="center" wrapText="1"/>
    </xf>
    <xf numFmtId="0" fontId="62" fillId="0" borderId="37" xfId="5" applyFont="1" applyBorder="1" applyAlignment="1">
      <alignment horizontal="center"/>
    </xf>
    <xf numFmtId="0" fontId="62" fillId="0" borderId="5" xfId="5" applyFont="1" applyBorder="1" applyAlignment="1">
      <alignment wrapText="1"/>
    </xf>
    <xf numFmtId="0" fontId="62" fillId="0" borderId="38" xfId="5" applyFont="1" applyBorder="1" applyAlignment="1">
      <alignment horizontal="center" wrapText="1"/>
    </xf>
    <xf numFmtId="0" fontId="62" fillId="0" borderId="8" xfId="5" applyFont="1" applyBorder="1" applyAlignment="1">
      <alignment horizontal="center" wrapText="1"/>
    </xf>
    <xf numFmtId="0" fontId="62" fillId="0" borderId="36" xfId="5" applyFont="1" applyBorder="1" applyAlignment="1">
      <alignment wrapText="1"/>
    </xf>
    <xf numFmtId="0" fontId="62" fillId="0" borderId="0" xfId="5" applyFont="1" applyAlignment="1">
      <alignment horizontal="left" wrapText="1"/>
    </xf>
    <xf numFmtId="0" fontId="62" fillId="0" borderId="0" xfId="5" applyFont="1" applyAlignment="1">
      <alignment horizontal="left" vertical="center" wrapText="1"/>
    </xf>
    <xf numFmtId="0" fontId="62" fillId="0" borderId="5" xfId="5" applyFont="1" applyBorder="1" applyAlignment="1">
      <alignment horizontal="center" vertical="center" wrapText="1"/>
    </xf>
    <xf numFmtId="0" fontId="62" fillId="2" borderId="1" xfId="1" applyFont="1" applyFill="1" applyBorder="1" applyAlignment="1">
      <alignment vertical="center" wrapText="1"/>
    </xf>
    <xf numFmtId="0" fontId="62" fillId="2" borderId="0" xfId="1" applyFont="1" applyFill="1" applyAlignment="1">
      <alignment vertical="center" wrapText="1"/>
    </xf>
    <xf numFmtId="0" fontId="62" fillId="2" borderId="0" xfId="1" applyFont="1" applyFill="1" applyAlignment="1">
      <alignment horizontal="center" vertical="center" wrapText="1"/>
    </xf>
    <xf numFmtId="0" fontId="62" fillId="2" borderId="0" xfId="1" applyFont="1" applyFill="1" applyAlignment="1">
      <alignment horizontal="left" vertical="center" wrapText="1"/>
    </xf>
    <xf numFmtId="0" fontId="62" fillId="0" borderId="0" xfId="5" quotePrefix="1" applyFont="1" applyAlignment="1">
      <alignment horizontal="center"/>
    </xf>
    <xf numFmtId="0" fontId="65" fillId="2" borderId="1" xfId="1" applyFont="1" applyFill="1" applyBorder="1" applyAlignment="1">
      <alignment horizontal="left" vertical="center" wrapText="1"/>
    </xf>
    <xf numFmtId="0" fontId="65" fillId="2" borderId="1" xfId="1" applyFont="1" applyFill="1" applyBorder="1" applyAlignment="1">
      <alignment horizontal="center" vertical="center" wrapText="1"/>
    </xf>
    <xf numFmtId="0" fontId="65" fillId="2" borderId="3" xfId="1" applyFont="1" applyFill="1" applyBorder="1" applyAlignment="1">
      <alignment horizontal="center" vertical="center" wrapText="1"/>
    </xf>
    <xf numFmtId="0" fontId="66" fillId="2" borderId="1" xfId="1" applyFont="1" applyFill="1" applyBorder="1" applyAlignment="1">
      <alignment horizontal="center" vertical="center" wrapText="1"/>
    </xf>
    <xf numFmtId="0" fontId="62" fillId="0" borderId="39" xfId="5" applyFont="1" applyBorder="1" applyAlignment="1">
      <alignment horizontal="center"/>
    </xf>
    <xf numFmtId="0" fontId="62" fillId="0" borderId="38" xfId="5" applyFont="1" applyBorder="1" applyAlignment="1">
      <alignment horizontal="center"/>
    </xf>
    <xf numFmtId="0" fontId="65" fillId="2" borderId="1" xfId="1" applyFont="1" applyFill="1" applyBorder="1" applyAlignment="1">
      <alignment vertical="center" wrapText="1"/>
    </xf>
    <xf numFmtId="0" fontId="65" fillId="2" borderId="0" xfId="1" applyFont="1" applyFill="1" applyAlignment="1">
      <alignment vertical="center" wrapText="1"/>
    </xf>
    <xf numFmtId="1" fontId="62" fillId="0" borderId="1" xfId="0" applyNumberFormat="1" applyFont="1" applyBorder="1" applyAlignment="1">
      <alignment horizontal="center" wrapText="1"/>
    </xf>
    <xf numFmtId="1" fontId="62" fillId="0" borderId="1" xfId="0" applyNumberFormat="1" applyFont="1" applyBorder="1" applyAlignment="1">
      <alignment horizontal="left" wrapText="1"/>
    </xf>
    <xf numFmtId="1" fontId="62" fillId="0" borderId="1" xfId="0" applyNumberFormat="1" applyFont="1" applyBorder="1" applyAlignment="1">
      <alignment horizontal="left" vertical="center" wrapText="1"/>
    </xf>
    <xf numFmtId="9" fontId="62" fillId="0" borderId="1" xfId="5" applyNumberFormat="1" applyFont="1" applyBorder="1"/>
    <xf numFmtId="0" fontId="62" fillId="0" borderId="1" xfId="5" applyFont="1" applyBorder="1" applyAlignment="1">
      <alignment horizontal="left" vertical="center"/>
    </xf>
    <xf numFmtId="0" fontId="62" fillId="0" borderId="8" xfId="5" applyFont="1" applyBorder="1" applyAlignment="1">
      <alignment horizontal="left" vertical="center" wrapText="1"/>
    </xf>
    <xf numFmtId="0" fontId="62" fillId="0" borderId="1" xfId="5" applyFont="1" applyBorder="1" applyAlignment="1">
      <alignment horizontal="left" vertical="center" wrapText="1"/>
    </xf>
    <xf numFmtId="0" fontId="62" fillId="0" borderId="36" xfId="5" applyFont="1" applyBorder="1" applyAlignment="1">
      <alignment horizontal="left" vertical="center" wrapText="1"/>
    </xf>
    <xf numFmtId="0" fontId="62" fillId="0" borderId="36" xfId="5" applyFont="1" applyBorder="1" applyAlignment="1">
      <alignment horizontal="center"/>
    </xf>
    <xf numFmtId="0" fontId="62" fillId="0" borderId="0" xfId="5" applyFont="1" applyAlignment="1">
      <alignment horizontal="left"/>
    </xf>
    <xf numFmtId="0" fontId="62" fillId="0" borderId="1" xfId="6" applyFont="1" applyBorder="1" applyAlignment="1">
      <alignment horizontal="center" wrapText="1"/>
    </xf>
    <xf numFmtId="0" fontId="62" fillId="2" borderId="0" xfId="5" applyFont="1" applyFill="1" applyAlignment="1">
      <alignment horizontal="center"/>
    </xf>
    <xf numFmtId="0" fontId="62" fillId="2" borderId="0" xfId="5" applyFont="1" applyFill="1"/>
    <xf numFmtId="0" fontId="62" fillId="2" borderId="1" xfId="5" applyFont="1" applyFill="1" applyBorder="1" applyAlignment="1">
      <alignment horizontal="left" vertical="center" wrapText="1"/>
    </xf>
    <xf numFmtId="0" fontId="62" fillId="2" borderId="1" xfId="5" applyFont="1" applyFill="1" applyBorder="1" applyAlignment="1">
      <alignment horizontal="center" vertical="center"/>
    </xf>
    <xf numFmtId="0" fontId="62" fillId="0" borderId="5" xfId="5" applyFont="1" applyBorder="1" applyAlignment="1">
      <alignment horizontal="center" vertical="center"/>
    </xf>
    <xf numFmtId="0" fontId="62" fillId="0" borderId="6" xfId="5" applyFont="1" applyBorder="1" applyAlignment="1">
      <alignment horizontal="center"/>
    </xf>
    <xf numFmtId="0" fontId="62" fillId="0" borderId="6" xfId="5" applyFont="1" applyBorder="1" applyAlignment="1">
      <alignment horizontal="left"/>
    </xf>
    <xf numFmtId="0" fontId="62" fillId="0" borderId="2" xfId="5" applyFont="1" applyBorder="1" applyAlignment="1">
      <alignment horizontal="left"/>
    </xf>
    <xf numFmtId="0" fontId="15" fillId="3" borderId="0" xfId="4" applyFont="1" applyFill="1" applyAlignment="1">
      <alignment vertical="center"/>
    </xf>
    <xf numFmtId="0" fontId="53" fillId="2" borderId="34" xfId="1" applyFont="1" applyFill="1" applyBorder="1" applyAlignment="1">
      <alignment horizontal="center" vertical="center" wrapText="1"/>
    </xf>
    <xf numFmtId="1" fontId="62" fillId="0" borderId="1" xfId="0" applyNumberFormat="1" applyFont="1" applyBorder="1" applyAlignment="1">
      <alignment horizontal="center" vertical="center" wrapText="1"/>
    </xf>
    <xf numFmtId="0" fontId="62" fillId="0" borderId="8" xfId="5" applyFont="1" applyBorder="1"/>
    <xf numFmtId="0" fontId="62" fillId="0" borderId="11" xfId="5" applyFont="1" applyBorder="1"/>
    <xf numFmtId="0" fontId="62" fillId="0" borderId="7" xfId="5" applyFont="1" applyBorder="1"/>
    <xf numFmtId="0" fontId="48" fillId="0" borderId="0" xfId="5" applyFont="1" applyAlignment="1">
      <alignment horizontal="center" vertical="center"/>
    </xf>
    <xf numFmtId="0" fontId="61" fillId="0" borderId="0" xfId="5" applyFont="1" applyAlignment="1">
      <alignment horizontal="center" vertical="center"/>
    </xf>
    <xf numFmtId="0" fontId="62" fillId="0" borderId="10" xfId="5" applyFont="1" applyBorder="1" applyAlignment="1">
      <alignment horizontal="center" vertical="center"/>
    </xf>
    <xf numFmtId="0" fontId="61" fillId="0" borderId="0" xfId="5" applyFont="1" applyAlignment="1">
      <alignment vertical="center" wrapText="1"/>
    </xf>
    <xf numFmtId="0" fontId="62" fillId="0" borderId="10" xfId="5" applyFont="1" applyBorder="1" applyAlignment="1">
      <alignment horizontal="center" vertical="center" wrapText="1"/>
    </xf>
    <xf numFmtId="0" fontId="61" fillId="0" borderId="0" xfId="5" applyFont="1" applyAlignment="1">
      <alignment horizontal="left" vertical="center" wrapText="1"/>
    </xf>
    <xf numFmtId="0" fontId="62" fillId="0" borderId="37" xfId="5" applyFont="1" applyBorder="1" applyAlignment="1">
      <alignment horizontal="center" vertical="center"/>
    </xf>
    <xf numFmtId="0" fontId="62" fillId="0" borderId="11" xfId="5" applyFont="1" applyBorder="1" applyAlignment="1">
      <alignment vertical="center"/>
    </xf>
    <xf numFmtId="0" fontId="62" fillId="0" borderId="0" xfId="5" applyFont="1" applyAlignment="1">
      <alignment horizontal="left" vertical="center"/>
    </xf>
    <xf numFmtId="0" fontId="62" fillId="0" borderId="40" xfId="5" applyFont="1" applyBorder="1" applyAlignment="1">
      <alignment horizontal="left" vertical="center"/>
    </xf>
    <xf numFmtId="0" fontId="62" fillId="2" borderId="0" xfId="5" applyFont="1" applyFill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67" fillId="0" borderId="0" xfId="2" applyFont="1"/>
    <xf numFmtId="0" fontId="68" fillId="0" borderId="0" xfId="2" applyFont="1"/>
    <xf numFmtId="0" fontId="69" fillId="0" borderId="0" xfId="2" applyFont="1" applyAlignment="1">
      <alignment vertical="center" wrapText="1"/>
    </xf>
    <xf numFmtId="0" fontId="68" fillId="0" borderId="0" xfId="2" applyFont="1" applyAlignment="1">
      <alignment horizontal="left"/>
    </xf>
    <xf numFmtId="0" fontId="10" fillId="0" borderId="0" xfId="2" applyFont="1" applyAlignment="1">
      <alignment horizontal="center"/>
    </xf>
    <xf numFmtId="0" fontId="69" fillId="0" borderId="0" xfId="2" applyFont="1"/>
    <xf numFmtId="0" fontId="22" fillId="0" borderId="0" xfId="4" applyFont="1" applyAlignment="1">
      <alignment vertical="center"/>
    </xf>
    <xf numFmtId="0" fontId="22" fillId="0" borderId="0" xfId="4" applyFont="1" applyAlignment="1">
      <alignment vertical="center" wrapText="1"/>
    </xf>
    <xf numFmtId="0" fontId="72" fillId="0" borderId="0" xfId="5" applyFont="1" applyAlignment="1">
      <alignment horizontal="center" vertical="center" wrapText="1"/>
    </xf>
    <xf numFmtId="0" fontId="72" fillId="0" borderId="1" xfId="5" applyFont="1" applyBorder="1" applyAlignment="1">
      <alignment horizontal="center" vertical="center" wrapText="1"/>
    </xf>
    <xf numFmtId="0" fontId="72" fillId="0" borderId="0" xfId="5" applyFont="1" applyAlignment="1">
      <alignment horizontal="center" wrapText="1"/>
    </xf>
    <xf numFmtId="0" fontId="72" fillId="0" borderId="0" xfId="5" applyFont="1" applyAlignment="1">
      <alignment horizontal="center" vertical="center"/>
    </xf>
    <xf numFmtId="0" fontId="72" fillId="0" borderId="0" xfId="5" applyFont="1"/>
    <xf numFmtId="0" fontId="72" fillId="0" borderId="1" xfId="5" applyFont="1" applyBorder="1" applyAlignment="1">
      <alignment horizontal="left" vertical="center" wrapText="1"/>
    </xf>
    <xf numFmtId="0" fontId="72" fillId="0" borderId="0" xfId="5" applyFont="1" applyAlignment="1">
      <alignment wrapText="1"/>
    </xf>
    <xf numFmtId="0" fontId="72" fillId="0" borderId="8" xfId="5" applyFont="1" applyBorder="1" applyAlignment="1">
      <alignment horizontal="center" vertical="center" wrapText="1"/>
    </xf>
    <xf numFmtId="0" fontId="72" fillId="0" borderId="0" xfId="5" applyFont="1" applyAlignment="1">
      <alignment horizontal="center"/>
    </xf>
    <xf numFmtId="0" fontId="72" fillId="0" borderId="0" xfId="5" applyFont="1" applyAlignment="1">
      <alignment horizontal="left" vertical="center" wrapText="1"/>
    </xf>
    <xf numFmtId="0" fontId="73" fillId="0" borderId="0" xfId="5" applyFont="1" applyAlignment="1">
      <alignment horizontal="center" vertical="center" wrapText="1"/>
    </xf>
    <xf numFmtId="0" fontId="72" fillId="0" borderId="1" xfId="5" applyFont="1" applyBorder="1" applyAlignment="1">
      <alignment horizontal="center" wrapText="1"/>
    </xf>
    <xf numFmtId="0" fontId="72" fillId="0" borderId="1" xfId="5" applyFont="1" applyBorder="1" applyAlignment="1">
      <alignment horizontal="center" vertical="center"/>
    </xf>
    <xf numFmtId="0" fontId="72" fillId="0" borderId="8" xfId="5" applyFont="1" applyBorder="1" applyAlignment="1">
      <alignment wrapText="1"/>
    </xf>
    <xf numFmtId="2" fontId="72" fillId="0" borderId="1" xfId="5" applyNumberFormat="1" applyFont="1" applyBorder="1" applyAlignment="1">
      <alignment horizontal="center" wrapText="1"/>
    </xf>
    <xf numFmtId="0" fontId="74" fillId="0" borderId="0" xfId="5" applyFont="1"/>
    <xf numFmtId="0" fontId="72" fillId="0" borderId="0" xfId="5" applyFont="1" applyAlignment="1">
      <alignment horizontal="left"/>
    </xf>
    <xf numFmtId="0" fontId="72" fillId="0" borderId="0" xfId="5" applyFont="1" applyAlignment="1">
      <alignment horizontal="left" vertical="center"/>
    </xf>
    <xf numFmtId="0" fontId="73" fillId="0" borderId="0" xfId="5" applyFont="1"/>
    <xf numFmtId="0" fontId="72" fillId="0" borderId="1" xfId="5" applyFont="1" applyBorder="1" applyAlignment="1">
      <alignment horizontal="center"/>
    </xf>
    <xf numFmtId="0" fontId="72" fillId="0" borderId="5" xfId="5" applyFont="1" applyBorder="1" applyAlignment="1">
      <alignment horizontal="center" vertical="center"/>
    </xf>
    <xf numFmtId="0" fontId="72" fillId="0" borderId="5" xfId="5" applyFont="1" applyBorder="1" applyAlignment="1">
      <alignment horizontal="center"/>
    </xf>
    <xf numFmtId="0" fontId="72" fillId="0" borderId="1" xfId="5" applyFont="1" applyBorder="1"/>
    <xf numFmtId="0" fontId="72" fillId="0" borderId="1" xfId="5" applyFont="1" applyBorder="1" applyAlignment="1">
      <alignment wrapText="1"/>
    </xf>
    <xf numFmtId="0" fontId="73" fillId="0" borderId="1" xfId="5" applyFont="1" applyBorder="1" applyAlignment="1">
      <alignment horizontal="center"/>
    </xf>
    <xf numFmtId="0" fontId="73" fillId="0" borderId="3" xfId="5" applyFont="1" applyBorder="1" applyAlignment="1">
      <alignment wrapText="1"/>
    </xf>
    <xf numFmtId="0" fontId="72" fillId="0" borderId="0" xfId="5" applyFont="1" applyAlignment="1">
      <alignment vertical="center" wrapText="1"/>
    </xf>
    <xf numFmtId="0" fontId="72" fillId="0" borderId="0" xfId="5" applyFont="1" applyAlignment="1">
      <alignment vertical="center"/>
    </xf>
    <xf numFmtId="0" fontId="72" fillId="0" borderId="3" xfId="5" applyFont="1" applyBorder="1" applyAlignment="1">
      <alignment horizontal="center" vertical="center"/>
    </xf>
    <xf numFmtId="0" fontId="72" fillId="0" borderId="3" xfId="5" applyFont="1" applyBorder="1" applyAlignment="1">
      <alignment vertical="center"/>
    </xf>
    <xf numFmtId="0" fontId="72" fillId="0" borderId="1" xfId="5" applyFont="1" applyBorder="1" applyAlignment="1">
      <alignment vertical="center" wrapText="1"/>
    </xf>
    <xf numFmtId="0" fontId="72" fillId="0" borderId="7" xfId="5" applyFont="1" applyBorder="1" applyAlignment="1">
      <alignment horizontal="center" vertical="center" wrapText="1"/>
    </xf>
    <xf numFmtId="0" fontId="72" fillId="0" borderId="8" xfId="5" applyFont="1" applyBorder="1" applyAlignment="1">
      <alignment horizontal="center" vertical="center"/>
    </xf>
    <xf numFmtId="0" fontId="72" fillId="0" borderId="7" xfId="5" applyFont="1" applyBorder="1" applyAlignment="1">
      <alignment horizontal="center" vertical="center"/>
    </xf>
    <xf numFmtId="0" fontId="1" fillId="0" borderId="0" xfId="5" applyFont="1"/>
    <xf numFmtId="0" fontId="54" fillId="0" borderId="1" xfId="1" applyFont="1" applyBorder="1" applyAlignment="1">
      <alignment horizontal="center" vertical="center" wrapText="1"/>
    </xf>
    <xf numFmtId="0" fontId="56" fillId="0" borderId="1" xfId="1" applyFont="1" applyBorder="1" applyAlignment="1">
      <alignment horizontal="center" vertical="center"/>
    </xf>
    <xf numFmtId="2" fontId="55" fillId="0" borderId="1" xfId="1" applyNumberFormat="1" applyFont="1" applyBorder="1" applyAlignment="1">
      <alignment horizontal="center" vertical="center" wrapText="1"/>
    </xf>
    <xf numFmtId="1" fontId="75" fillId="0" borderId="1" xfId="0" applyNumberFormat="1" applyFont="1" applyBorder="1" applyAlignment="1">
      <alignment horizontal="center" vertical="center"/>
    </xf>
    <xf numFmtId="0" fontId="53" fillId="0" borderId="3" xfId="1" applyFont="1" applyBorder="1" applyAlignment="1">
      <alignment vertical="center" wrapText="1"/>
    </xf>
    <xf numFmtId="164" fontId="53" fillId="0" borderId="3" xfId="1" applyNumberFormat="1" applyFont="1" applyBorder="1" applyAlignment="1">
      <alignment horizontal="center" vertical="center" wrapText="1"/>
    </xf>
    <xf numFmtId="0" fontId="53" fillId="0" borderId="43" xfId="1" applyFont="1" applyBorder="1" applyAlignment="1">
      <alignment horizontal="center" vertical="center" wrapText="1"/>
    </xf>
    <xf numFmtId="0" fontId="56" fillId="0" borderId="5" xfId="1" applyFont="1" applyBorder="1" applyAlignment="1">
      <alignment horizontal="center" vertical="center"/>
    </xf>
    <xf numFmtId="2" fontId="55" fillId="0" borderId="5" xfId="1" applyNumberFormat="1" applyFont="1" applyBorder="1" applyAlignment="1">
      <alignment horizontal="center" vertical="center" wrapText="1"/>
    </xf>
    <xf numFmtId="171" fontId="55" fillId="0" borderId="1" xfId="1" applyNumberFormat="1" applyFont="1" applyBorder="1" applyAlignment="1">
      <alignment horizontal="center" vertical="center" wrapText="1"/>
    </xf>
    <xf numFmtId="0" fontId="55" fillId="0" borderId="1" xfId="1" applyFont="1" applyBorder="1" applyAlignment="1">
      <alignment horizontal="left" vertical="top" wrapText="1"/>
    </xf>
    <xf numFmtId="164" fontId="55" fillId="0" borderId="1" xfId="1" applyNumberFormat="1" applyFont="1" applyBorder="1" applyAlignment="1">
      <alignment horizontal="center" vertical="center"/>
    </xf>
    <xf numFmtId="0" fontId="53" fillId="0" borderId="3" xfId="1" applyFont="1" applyBorder="1" applyAlignment="1">
      <alignment horizontal="center" vertical="center" wrapText="1"/>
    </xf>
    <xf numFmtId="0" fontId="55" fillId="0" borderId="5" xfId="1" applyFont="1" applyBorder="1" applyAlignment="1">
      <alignment vertical="center" wrapText="1"/>
    </xf>
    <xf numFmtId="0" fontId="55" fillId="2" borderId="54" xfId="1" applyFont="1" applyFill="1" applyBorder="1" applyAlignment="1">
      <alignment horizontal="center" vertical="center" wrapText="1"/>
    </xf>
    <xf numFmtId="0" fontId="55" fillId="2" borderId="55" xfId="1" applyFont="1" applyFill="1" applyBorder="1" applyAlignment="1">
      <alignment horizontal="center" vertical="center" wrapText="1"/>
    </xf>
    <xf numFmtId="0" fontId="55" fillId="2" borderId="56" xfId="1" applyFont="1" applyFill="1" applyBorder="1" applyAlignment="1">
      <alignment horizontal="center" vertical="center" wrapText="1"/>
    </xf>
    <xf numFmtId="0" fontId="53" fillId="2" borderId="8" xfId="1" applyFont="1" applyFill="1" applyBorder="1" applyAlignment="1">
      <alignment horizontal="left" vertical="center" wrapText="1"/>
    </xf>
    <xf numFmtId="0" fontId="53" fillId="2" borderId="11" xfId="1" applyFont="1" applyFill="1" applyBorder="1" applyAlignment="1">
      <alignment horizontal="left" vertical="center" wrapText="1"/>
    </xf>
    <xf numFmtId="0" fontId="53" fillId="2" borderId="7" xfId="1" applyFont="1" applyFill="1" applyBorder="1" applyAlignment="1">
      <alignment horizontal="left" vertical="center" wrapText="1"/>
    </xf>
    <xf numFmtId="0" fontId="55" fillId="2" borderId="8" xfId="1" applyFont="1" applyFill="1" applyBorder="1" applyAlignment="1">
      <alignment horizontal="center" vertical="center" wrapText="1"/>
    </xf>
    <xf numFmtId="0" fontId="55" fillId="2" borderId="11" xfId="1" applyFont="1" applyFill="1" applyBorder="1" applyAlignment="1">
      <alignment horizontal="center" vertical="center" wrapText="1"/>
    </xf>
    <xf numFmtId="0" fontId="55" fillId="2" borderId="7" xfId="1" applyFont="1" applyFill="1" applyBorder="1" applyAlignment="1">
      <alignment horizontal="center" vertical="center" wrapText="1"/>
    </xf>
    <xf numFmtId="0" fontId="55" fillId="3" borderId="3" xfId="1" applyFont="1" applyFill="1" applyBorder="1" applyAlignment="1">
      <alignment horizontal="center" vertical="center"/>
    </xf>
    <xf numFmtId="0" fontId="53" fillId="0" borderId="1" xfId="1" applyFont="1" applyBorder="1" applyAlignment="1">
      <alignment horizontal="left" vertical="center"/>
    </xf>
    <xf numFmtId="0" fontId="54" fillId="0" borderId="1" xfId="1" applyFont="1" applyBorder="1" applyAlignment="1">
      <alignment horizontal="left"/>
    </xf>
    <xf numFmtId="0" fontId="53" fillId="0" borderId="51" xfId="1" applyFont="1" applyBorder="1" applyAlignment="1">
      <alignment horizontal="left" vertical="center" wrapText="1"/>
    </xf>
    <xf numFmtId="0" fontId="53" fillId="0" borderId="52" xfId="1" applyFont="1" applyBorder="1" applyAlignment="1">
      <alignment horizontal="left" vertical="center" wrapText="1"/>
    </xf>
    <xf numFmtId="0" fontId="53" fillId="0" borderId="53" xfId="1" applyFont="1" applyBorder="1" applyAlignment="1">
      <alignment horizontal="left" vertical="center" wrapText="1"/>
    </xf>
    <xf numFmtId="0" fontId="57" fillId="0" borderId="54" xfId="1" applyFont="1" applyBorder="1" applyAlignment="1">
      <alignment horizontal="center" vertical="center" wrapText="1"/>
    </xf>
    <xf numFmtId="0" fontId="57" fillId="0" borderId="55" xfId="1" applyFont="1" applyBorder="1" applyAlignment="1">
      <alignment horizontal="center" vertical="center" wrapText="1"/>
    </xf>
    <xf numFmtId="0" fontId="57" fillId="0" borderId="56" xfId="1" applyFont="1" applyBorder="1" applyAlignment="1">
      <alignment horizontal="center" vertical="center" wrapText="1"/>
    </xf>
    <xf numFmtId="0" fontId="53" fillId="0" borderId="44" xfId="1" applyFont="1" applyBorder="1" applyAlignment="1">
      <alignment horizontal="left" vertical="center" wrapText="1"/>
    </xf>
    <xf numFmtId="0" fontId="53" fillId="0" borderId="45" xfId="1" applyFont="1" applyBorder="1" applyAlignment="1">
      <alignment horizontal="left" vertical="center" wrapText="1"/>
    </xf>
    <xf numFmtId="0" fontId="53" fillId="2" borderId="37" xfId="1" applyFont="1" applyFill="1" applyBorder="1" applyAlignment="1">
      <alignment horizontal="left" vertical="center" wrapText="1"/>
    </xf>
    <xf numFmtId="0" fontId="53" fillId="2" borderId="49" xfId="1" applyFont="1" applyFill="1" applyBorder="1" applyAlignment="1">
      <alignment horizontal="left" vertical="center" wrapText="1"/>
    </xf>
    <xf numFmtId="0" fontId="53" fillId="2" borderId="44" xfId="1" applyFont="1" applyFill="1" applyBorder="1" applyAlignment="1">
      <alignment horizontal="left" vertical="center" wrapText="1"/>
    </xf>
    <xf numFmtId="0" fontId="53" fillId="2" borderId="47" xfId="1" applyFont="1" applyFill="1" applyBorder="1" applyAlignment="1">
      <alignment horizontal="left" vertical="center" wrapText="1"/>
    </xf>
    <xf numFmtId="0" fontId="57" fillId="2" borderId="3" xfId="1" applyFont="1" applyFill="1" applyBorder="1" applyAlignment="1">
      <alignment horizontal="center" vertical="center" wrapText="1"/>
    </xf>
    <xf numFmtId="0" fontId="57" fillId="2" borderId="6" xfId="1" applyFont="1" applyFill="1" applyBorder="1" applyAlignment="1">
      <alignment horizontal="center" vertical="center" wrapText="1"/>
    </xf>
    <xf numFmtId="0" fontId="55" fillId="0" borderId="3" xfId="1" applyFont="1" applyBorder="1" applyAlignment="1">
      <alignment horizontal="center" vertical="center" wrapText="1"/>
    </xf>
    <xf numFmtId="0" fontId="53" fillId="3" borderId="44" xfId="1" applyFont="1" applyFill="1" applyBorder="1" applyAlignment="1">
      <alignment horizontal="left" vertical="center"/>
    </xf>
    <xf numFmtId="0" fontId="53" fillId="3" borderId="45" xfId="1" applyFont="1" applyFill="1" applyBorder="1" applyAlignment="1">
      <alignment horizontal="left" vertical="center"/>
    </xf>
    <xf numFmtId="171" fontId="53" fillId="2" borderId="47" xfId="1" applyNumberFormat="1" applyFont="1" applyFill="1" applyBorder="1" applyAlignment="1">
      <alignment horizontal="left" vertical="center" wrapText="1"/>
    </xf>
    <xf numFmtId="171" fontId="53" fillId="2" borderId="48" xfId="1" applyNumberFormat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5" fillId="0" borderId="0" xfId="5" applyFont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53" fillId="2" borderId="51" xfId="1" applyFont="1" applyFill="1" applyBorder="1" applyAlignment="1">
      <alignment horizontal="left" vertical="center" wrapText="1"/>
    </xf>
    <xf numFmtId="0" fontId="53" fillId="2" borderId="52" xfId="1" applyFont="1" applyFill="1" applyBorder="1" applyAlignment="1">
      <alignment horizontal="left" vertical="center" wrapText="1"/>
    </xf>
    <xf numFmtId="0" fontId="53" fillId="2" borderId="53" xfId="1" applyFont="1" applyFill="1" applyBorder="1" applyAlignment="1">
      <alignment horizontal="left" vertical="center" wrapText="1"/>
    </xf>
    <xf numFmtId="0" fontId="53" fillId="2" borderId="1" xfId="1" applyFont="1" applyFill="1" applyBorder="1" applyAlignment="1">
      <alignment horizontal="center" vertical="center" wrapText="1"/>
    </xf>
    <xf numFmtId="0" fontId="53" fillId="2" borderId="57" xfId="1" applyFont="1" applyFill="1" applyBorder="1" applyAlignment="1">
      <alignment horizontal="left" vertical="center" wrapText="1"/>
    </xf>
    <xf numFmtId="0" fontId="53" fillId="2" borderId="58" xfId="1" applyFont="1" applyFill="1" applyBorder="1" applyAlignment="1">
      <alignment horizontal="left" vertical="center" wrapText="1"/>
    </xf>
    <xf numFmtId="0" fontId="53" fillId="2" borderId="59" xfId="1" applyFont="1" applyFill="1" applyBorder="1" applyAlignment="1">
      <alignment horizontal="left" vertical="center" wrapText="1"/>
    </xf>
    <xf numFmtId="0" fontId="53" fillId="2" borderId="0" xfId="1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1"/>
    <xf numFmtId="0" fontId="53" fillId="4" borderId="24" xfId="1" applyFont="1" applyFill="1" applyBorder="1" applyAlignment="1">
      <alignment horizontal="center" vertical="center"/>
    </xf>
    <xf numFmtId="0" fontId="54" fillId="4" borderId="33" xfId="1" applyFont="1" applyFill="1" applyBorder="1"/>
    <xf numFmtId="49" fontId="53" fillId="4" borderId="35" xfId="1" applyNumberFormat="1" applyFont="1" applyFill="1" applyBorder="1" applyAlignment="1">
      <alignment horizontal="center" vertical="center"/>
    </xf>
    <xf numFmtId="0" fontId="54" fillId="4" borderId="42" xfId="1" applyFont="1" applyFill="1" applyBorder="1" applyAlignment="1">
      <alignment horizontal="center" vertical="center"/>
    </xf>
    <xf numFmtId="0" fontId="53" fillId="4" borderId="35" xfId="1" applyFont="1" applyFill="1" applyBorder="1" applyAlignment="1">
      <alignment horizontal="center" vertical="center" wrapText="1"/>
    </xf>
    <xf numFmtId="0" fontId="54" fillId="4" borderId="42" xfId="1" applyFont="1" applyFill="1" applyBorder="1"/>
    <xf numFmtId="0" fontId="53" fillId="4" borderId="35" xfId="1" applyFont="1" applyFill="1" applyBorder="1" applyAlignment="1">
      <alignment horizontal="center" vertical="center"/>
    </xf>
    <xf numFmtId="165" fontId="53" fillId="4" borderId="35" xfId="1" applyNumberFormat="1" applyFont="1" applyFill="1" applyBorder="1" applyAlignment="1">
      <alignment horizontal="center" vertical="center" wrapText="1"/>
    </xf>
    <xf numFmtId="2" fontId="53" fillId="4" borderId="35" xfId="1" applyNumberFormat="1" applyFont="1" applyFill="1" applyBorder="1" applyAlignment="1">
      <alignment horizontal="center" vertical="center"/>
    </xf>
    <xf numFmtId="2" fontId="53" fillId="4" borderId="42" xfId="1" applyNumberFormat="1" applyFont="1" applyFill="1" applyBorder="1" applyAlignment="1">
      <alignment horizontal="center" vertical="center"/>
    </xf>
    <xf numFmtId="164" fontId="53" fillId="4" borderId="35" xfId="1" applyNumberFormat="1" applyFont="1" applyFill="1" applyBorder="1" applyAlignment="1">
      <alignment horizontal="center" vertical="center"/>
    </xf>
    <xf numFmtId="164" fontId="53" fillId="4" borderId="42" xfId="1" applyNumberFormat="1" applyFont="1" applyFill="1" applyBorder="1" applyAlignment="1">
      <alignment horizontal="center" vertical="center"/>
    </xf>
    <xf numFmtId="0" fontId="40" fillId="0" borderId="0" xfId="2" applyFont="1" applyAlignment="1">
      <alignment horizontal="center"/>
    </xf>
    <xf numFmtId="0" fontId="11" fillId="0" borderId="0" xfId="2" applyAlignment="1">
      <alignment horizontal="center"/>
    </xf>
    <xf numFmtId="0" fontId="21" fillId="6" borderId="1" xfId="2" applyFont="1" applyFill="1" applyBorder="1" applyAlignment="1">
      <alignment horizontal="center" vertical="center"/>
    </xf>
    <xf numFmtId="0" fontId="21" fillId="6" borderId="0" xfId="2" applyFont="1" applyFill="1" applyAlignment="1">
      <alignment horizontal="center" vertical="center"/>
    </xf>
    <xf numFmtId="166" fontId="60" fillId="0" borderId="0" xfId="2" applyNumberFormat="1" applyFont="1" applyAlignment="1">
      <alignment horizontal="center"/>
    </xf>
    <xf numFmtId="166" fontId="12" fillId="0" borderId="0" xfId="2" applyNumberFormat="1" applyFont="1" applyAlignment="1">
      <alignment horizontal="center"/>
    </xf>
    <xf numFmtId="0" fontId="21" fillId="6" borderId="8" xfId="2" applyFont="1" applyFill="1" applyBorder="1" applyAlignment="1">
      <alignment horizontal="center" vertical="center"/>
    </xf>
    <xf numFmtId="166" fontId="18" fillId="0" borderId="8" xfId="2" applyNumberFormat="1" applyFont="1" applyBorder="1" applyAlignment="1">
      <alignment horizontal="center" vertical="center"/>
    </xf>
    <xf numFmtId="166" fontId="18" fillId="0" borderId="7" xfId="2" applyNumberFormat="1" applyFont="1" applyBorder="1" applyAlignment="1">
      <alignment horizontal="center" vertical="center"/>
    </xf>
    <xf numFmtId="166" fontId="18" fillId="0" borderId="1" xfId="2" applyNumberFormat="1" applyFont="1" applyBorder="1" applyAlignment="1">
      <alignment horizontal="center" vertical="center"/>
    </xf>
    <xf numFmtId="0" fontId="69" fillId="0" borderId="0" xfId="2" applyFont="1" applyAlignment="1">
      <alignment horizontal="left" wrapText="1"/>
    </xf>
    <xf numFmtId="0" fontId="69" fillId="0" borderId="0" xfId="2" applyFont="1" applyAlignment="1">
      <alignment horizontal="left"/>
    </xf>
    <xf numFmtId="0" fontId="10" fillId="0" borderId="0" xfId="2" applyFont="1" applyAlignment="1">
      <alignment horizontal="center"/>
    </xf>
    <xf numFmtId="0" fontId="70" fillId="0" borderId="0" xfId="2" applyFont="1" applyAlignment="1">
      <alignment horizontal="center"/>
    </xf>
    <xf numFmtId="0" fontId="21" fillId="6" borderId="2" xfId="2" applyFont="1" applyFill="1" applyBorder="1" applyAlignment="1">
      <alignment horizontal="center" vertical="center" wrapText="1"/>
    </xf>
    <xf numFmtId="0" fontId="21" fillId="6" borderId="0" xfId="2" applyFont="1" applyFill="1" applyAlignment="1">
      <alignment horizontal="center" vertical="center" wrapText="1"/>
    </xf>
    <xf numFmtId="0" fontId="18" fillId="0" borderId="1" xfId="2" applyFont="1" applyBorder="1" applyAlignment="1">
      <alignment horizontal="center" vertical="center"/>
    </xf>
    <xf numFmtId="0" fontId="21" fillId="6" borderId="6" xfId="2" applyFont="1" applyFill="1" applyBorder="1" applyAlignment="1">
      <alignment horizontal="center" vertical="center"/>
    </xf>
    <xf numFmtId="0" fontId="21" fillId="6" borderId="36" xfId="2" applyFont="1" applyFill="1" applyBorder="1" applyAlignment="1">
      <alignment horizontal="center" vertical="center"/>
    </xf>
    <xf numFmtId="0" fontId="15" fillId="3" borderId="0" xfId="4" applyFont="1" applyFill="1" applyAlignment="1">
      <alignment horizontal="right" vertical="center"/>
    </xf>
    <xf numFmtId="0" fontId="27" fillId="0" borderId="0" xfId="4" applyFont="1"/>
    <xf numFmtId="10" fontId="15" fillId="3" borderId="0" xfId="4" applyNumberFormat="1" applyFont="1" applyFill="1" applyAlignment="1">
      <alignment horizontal="center" vertical="center"/>
    </xf>
    <xf numFmtId="0" fontId="2" fillId="0" borderId="0" xfId="4" applyFont="1" applyAlignment="1">
      <alignment horizontal="center"/>
    </xf>
    <xf numFmtId="0" fontId="23" fillId="0" borderId="0" xfId="4" applyAlignment="1">
      <alignment horizontal="center"/>
    </xf>
    <xf numFmtId="49" fontId="15" fillId="3" borderId="0" xfId="4" applyNumberFormat="1" applyFont="1" applyFill="1" applyAlignment="1">
      <alignment horizontal="left" vertical="center"/>
    </xf>
    <xf numFmtId="0" fontId="29" fillId="3" borderId="0" xfId="4" applyFont="1" applyFill="1" applyAlignment="1">
      <alignment horizontal="center" vertical="center"/>
    </xf>
    <xf numFmtId="49" fontId="15" fillId="3" borderId="0" xfId="4" applyNumberFormat="1" applyFont="1" applyFill="1" applyAlignment="1">
      <alignment horizontal="center" vertical="center"/>
    </xf>
    <xf numFmtId="0" fontId="24" fillId="0" borderId="0" xfId="4" applyFont="1" applyAlignment="1">
      <alignment horizontal="center" vertical="center" wrapText="1"/>
    </xf>
    <xf numFmtId="0" fontId="15" fillId="0" borderId="0" xfId="4" applyFont="1" applyAlignment="1">
      <alignment horizontal="center" vertical="center"/>
    </xf>
    <xf numFmtId="0" fontId="35" fillId="0" borderId="0" xfId="4" applyFont="1" applyAlignment="1">
      <alignment horizontal="left" wrapText="1"/>
    </xf>
    <xf numFmtId="0" fontId="35" fillId="0" borderId="0" xfId="4" applyFont="1" applyAlignment="1">
      <alignment horizontal="left"/>
    </xf>
    <xf numFmtId="2" fontId="3" fillId="3" borderId="0" xfId="4" applyNumberFormat="1" applyFont="1" applyFill="1" applyAlignment="1">
      <alignment horizontal="center" vertical="center"/>
    </xf>
    <xf numFmtId="0" fontId="35" fillId="0" borderId="0" xfId="4" applyFont="1" applyAlignment="1">
      <alignment horizontal="center"/>
    </xf>
    <xf numFmtId="0" fontId="3" fillId="0" borderId="0" xfId="4" applyFont="1" applyAlignment="1">
      <alignment horizontal="center" vertical="center" wrapText="1"/>
    </xf>
    <xf numFmtId="0" fontId="3" fillId="0" borderId="0" xfId="4" applyFont="1" applyAlignment="1">
      <alignment horizontal="center" vertical="center"/>
    </xf>
    <xf numFmtId="0" fontId="15" fillId="0" borderId="30" xfId="4" applyFont="1" applyBorder="1" applyAlignment="1">
      <alignment horizontal="center" vertical="center" wrapText="1"/>
    </xf>
    <xf numFmtId="0" fontId="27" fillId="0" borderId="31" xfId="4" applyFont="1" applyBorder="1"/>
    <xf numFmtId="0" fontId="15" fillId="0" borderId="0" xfId="4" applyFont="1" applyAlignment="1">
      <alignment horizontal="center" vertical="center" wrapText="1"/>
    </xf>
    <xf numFmtId="0" fontId="35" fillId="0" borderId="0" xfId="4" applyFont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23" fillId="0" borderId="0" xfId="4"/>
    <xf numFmtId="0" fontId="20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 wrapText="1"/>
    </xf>
    <xf numFmtId="0" fontId="71" fillId="0" borderId="0" xfId="5" applyFont="1" applyAlignment="1">
      <alignment horizontal="center" vertical="center" wrapText="1"/>
    </xf>
    <xf numFmtId="0" fontId="62" fillId="0" borderId="1" xfId="5" applyFont="1" applyBorder="1" applyAlignment="1">
      <alignment horizontal="center"/>
    </xf>
    <xf numFmtId="0" fontId="62" fillId="0" borderId="8" xfId="5" applyFont="1" applyBorder="1" applyAlignment="1">
      <alignment horizontal="left"/>
    </xf>
    <xf numFmtId="0" fontId="62" fillId="0" borderId="11" xfId="5" applyFont="1" applyBorder="1" applyAlignment="1">
      <alignment horizontal="left"/>
    </xf>
    <xf numFmtId="0" fontId="62" fillId="0" borderId="7" xfId="5" applyFont="1" applyBorder="1" applyAlignment="1">
      <alignment horizontal="left"/>
    </xf>
    <xf numFmtId="0" fontId="62" fillId="0" borderId="1" xfId="5" applyFont="1" applyBorder="1" applyAlignment="1">
      <alignment horizontal="left"/>
    </xf>
    <xf numFmtId="0" fontId="62" fillId="0" borderId="8" xfId="5" applyFont="1" applyBorder="1" applyAlignment="1">
      <alignment horizontal="center" wrapText="1"/>
    </xf>
    <xf numFmtId="0" fontId="62" fillId="0" borderId="11" xfId="5" applyFont="1" applyBorder="1" applyAlignment="1">
      <alignment horizontal="center" wrapText="1"/>
    </xf>
    <xf numFmtId="0" fontId="62" fillId="0" borderId="7" xfId="5" applyFont="1" applyBorder="1" applyAlignment="1">
      <alignment horizontal="center" wrapText="1"/>
    </xf>
    <xf numFmtId="0" fontId="62" fillId="0" borderId="0" xfId="5" applyFont="1" applyAlignment="1">
      <alignment horizontal="center" wrapText="1"/>
    </xf>
    <xf numFmtId="0" fontId="62" fillId="0" borderId="1" xfId="5" applyFont="1" applyBorder="1" applyAlignment="1">
      <alignment horizontal="center" vertical="center" wrapText="1"/>
    </xf>
    <xf numFmtId="0" fontId="62" fillId="0" borderId="1" xfId="5" applyFont="1" applyBorder="1" applyAlignment="1">
      <alignment horizontal="center" vertical="center"/>
    </xf>
    <xf numFmtId="0" fontId="62" fillId="0" borderId="3" xfId="5" applyFont="1" applyBorder="1" applyAlignment="1">
      <alignment horizontal="center" vertical="center"/>
    </xf>
    <xf numFmtId="0" fontId="62" fillId="0" borderId="5" xfId="5" applyFont="1" applyBorder="1" applyAlignment="1">
      <alignment horizontal="center" vertical="center"/>
    </xf>
    <xf numFmtId="0" fontId="62" fillId="0" borderId="1" xfId="5" applyFont="1" applyBorder="1" applyAlignment="1">
      <alignment horizontal="center" wrapText="1"/>
    </xf>
    <xf numFmtId="0" fontId="62" fillId="0" borderId="0" xfId="5" applyFont="1" applyAlignment="1">
      <alignment horizontal="center"/>
    </xf>
    <xf numFmtId="0" fontId="72" fillId="0" borderId="1" xfId="5" applyFont="1" applyBorder="1" applyAlignment="1">
      <alignment horizontal="center" vertical="center" wrapText="1"/>
    </xf>
    <xf numFmtId="0" fontId="72" fillId="0" borderId="1" xfId="5" applyFont="1" applyBorder="1" applyAlignment="1">
      <alignment horizontal="center" wrapText="1"/>
    </xf>
    <xf numFmtId="173" fontId="72" fillId="0" borderId="1" xfId="5" applyNumberFormat="1" applyFont="1" applyBorder="1" applyAlignment="1">
      <alignment horizontal="center" wrapText="1"/>
    </xf>
    <xf numFmtId="2" fontId="73" fillId="0" borderId="1" xfId="5" applyNumberFormat="1" applyFont="1" applyBorder="1" applyAlignment="1">
      <alignment horizontal="center" vertical="center"/>
    </xf>
    <xf numFmtId="0" fontId="62" fillId="2" borderId="0" xfId="1" applyFont="1" applyFill="1" applyAlignment="1">
      <alignment horizontal="center" vertical="center" wrapText="1"/>
    </xf>
    <xf numFmtId="0" fontId="62" fillId="2" borderId="1" xfId="1" applyFont="1" applyFill="1" applyBorder="1" applyAlignment="1">
      <alignment horizontal="left" vertical="center" wrapText="1"/>
    </xf>
    <xf numFmtId="0" fontId="62" fillId="0" borderId="8" xfId="5" applyFont="1" applyBorder="1" applyAlignment="1">
      <alignment horizontal="center" vertical="center" wrapText="1"/>
    </xf>
    <xf numFmtId="0" fontId="62" fillId="0" borderId="11" xfId="5" applyFont="1" applyBorder="1" applyAlignment="1">
      <alignment horizontal="center" vertical="center" wrapText="1"/>
    </xf>
    <xf numFmtId="0" fontId="62" fillId="0" borderId="7" xfId="5" applyFont="1" applyBorder="1" applyAlignment="1">
      <alignment horizontal="center" vertical="center" wrapText="1"/>
    </xf>
    <xf numFmtId="0" fontId="62" fillId="0" borderId="1" xfId="5" applyFont="1" applyBorder="1" applyAlignment="1">
      <alignment horizontal="left" vertical="center" wrapText="1"/>
    </xf>
    <xf numFmtId="0" fontId="72" fillId="0" borderId="1" xfId="5" applyFont="1" applyBorder="1" applyAlignment="1">
      <alignment horizontal="center"/>
    </xf>
    <xf numFmtId="0" fontId="72" fillId="0" borderId="1" xfId="5" applyFont="1" applyBorder="1" applyAlignment="1">
      <alignment horizontal="left" vertical="center" wrapText="1"/>
    </xf>
    <xf numFmtId="0" fontId="72" fillId="0" borderId="1" xfId="5" applyFont="1" applyBorder="1" applyAlignment="1">
      <alignment horizontal="center" vertical="center"/>
    </xf>
    <xf numFmtId="0" fontId="72" fillId="0" borderId="8" xfId="5" applyFont="1" applyBorder="1" applyAlignment="1">
      <alignment horizontal="center" wrapText="1"/>
    </xf>
    <xf numFmtId="0" fontId="72" fillId="0" borderId="11" xfId="5" applyFont="1" applyBorder="1" applyAlignment="1">
      <alignment horizontal="center" wrapText="1"/>
    </xf>
    <xf numFmtId="0" fontId="72" fillId="0" borderId="7" xfId="5" applyFont="1" applyBorder="1" applyAlignment="1">
      <alignment horizontal="center" wrapText="1"/>
    </xf>
    <xf numFmtId="0" fontId="72" fillId="0" borderId="1" xfId="5" applyFont="1" applyBorder="1" applyAlignment="1">
      <alignment horizontal="left"/>
    </xf>
    <xf numFmtId="0" fontId="62" fillId="0" borderId="0" xfId="5" applyFont="1" applyAlignment="1">
      <alignment horizontal="center" vertical="center" wrapText="1"/>
    </xf>
    <xf numFmtId="2" fontId="62" fillId="0" borderId="6" xfId="5" applyNumberFormat="1" applyFont="1" applyBorder="1" applyAlignment="1">
      <alignment horizontal="center" vertical="center"/>
    </xf>
    <xf numFmtId="2" fontId="62" fillId="0" borderId="40" xfId="5" applyNumberFormat="1" applyFont="1" applyBorder="1" applyAlignment="1">
      <alignment horizontal="center" vertical="center"/>
    </xf>
    <xf numFmtId="2" fontId="62" fillId="0" borderId="38" xfId="5" applyNumberFormat="1" applyFont="1" applyBorder="1" applyAlignment="1">
      <alignment horizontal="center" vertical="center"/>
    </xf>
    <xf numFmtId="2" fontId="62" fillId="0" borderId="39" xfId="5" applyNumberFormat="1" applyFont="1" applyBorder="1" applyAlignment="1">
      <alignment horizontal="center" vertical="center"/>
    </xf>
    <xf numFmtId="0" fontId="62" fillId="0" borderId="0" xfId="5" applyFont="1" applyAlignment="1">
      <alignment horizontal="left" vertical="center" wrapText="1"/>
    </xf>
    <xf numFmtId="0" fontId="62" fillId="0" borderId="36" xfId="5" applyFont="1" applyBorder="1" applyAlignment="1">
      <alignment horizontal="left" vertical="center" wrapText="1"/>
    </xf>
    <xf numFmtId="0" fontId="62" fillId="0" borderId="2" xfId="5" applyFont="1" applyBorder="1" applyAlignment="1">
      <alignment horizontal="center" vertical="center" wrapText="1"/>
    </xf>
    <xf numFmtId="0" fontId="62" fillId="10" borderId="1" xfId="5" applyFont="1" applyFill="1" applyBorder="1" applyAlignment="1">
      <alignment horizontal="center"/>
    </xf>
    <xf numFmtId="0" fontId="62" fillId="8" borderId="1" xfId="5" applyFont="1" applyFill="1" applyBorder="1" applyAlignment="1">
      <alignment horizontal="center"/>
    </xf>
    <xf numFmtId="0" fontId="62" fillId="8" borderId="1" xfId="5" applyFont="1" applyFill="1" applyBorder="1" applyAlignment="1">
      <alignment horizontal="center" vertical="center" wrapText="1"/>
    </xf>
    <xf numFmtId="0" fontId="62" fillId="9" borderId="1" xfId="5" applyFont="1" applyFill="1" applyBorder="1" applyAlignment="1">
      <alignment horizontal="center" vertical="center" wrapText="1"/>
    </xf>
    <xf numFmtId="0" fontId="62" fillId="9" borderId="1" xfId="5" applyFont="1" applyFill="1" applyBorder="1" applyAlignment="1">
      <alignment horizontal="center" wrapText="1"/>
    </xf>
    <xf numFmtId="0" fontId="62" fillId="9" borderId="1" xfId="5" applyFont="1" applyFill="1" applyBorder="1" applyAlignment="1">
      <alignment horizontal="center"/>
    </xf>
    <xf numFmtId="1" fontId="62" fillId="10" borderId="1" xfId="0" applyNumberFormat="1" applyFont="1" applyFill="1" applyBorder="1" applyAlignment="1">
      <alignment horizontal="center" wrapText="1"/>
    </xf>
    <xf numFmtId="0" fontId="62" fillId="0" borderId="1" xfId="5" applyFont="1" applyBorder="1" applyAlignment="1">
      <alignment horizontal="left" wrapText="1"/>
    </xf>
  </cellXfs>
  <cellStyles count="7">
    <cellStyle name="Normal" xfId="0" builtinId="0"/>
    <cellStyle name="Normal 2" xfId="1" xr:uid="{00000000-0005-0000-0000-000003000000}"/>
    <cellStyle name="Normal 2 2" xfId="4" xr:uid="{00000000-0005-0000-0000-000004000000}"/>
    <cellStyle name="Normal 2 3" xfId="5" xr:uid="{00000000-0005-0000-0000-000005000000}"/>
    <cellStyle name="Normal 3" xfId="2" xr:uid="{00000000-0005-0000-0000-000006000000}"/>
    <cellStyle name="Normal 4" xfId="6" xr:uid="{00000000-0005-0000-0000-000007000000}"/>
    <cellStyle name="Porcentagem" xfId="3" builtinId="5"/>
  </cellStyles>
  <dxfs count="10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140606</xdr:colOff>
      <xdr:row>0</xdr:row>
      <xdr:rowOff>131836</xdr:rowOff>
    </xdr:from>
    <xdr:ext cx="871426" cy="915914"/>
    <xdr:pic>
      <xdr:nvPicPr>
        <xdr:cNvPr id="2" name="image1.png">
          <a:extLst>
            <a:ext uri="{FF2B5EF4-FFF2-40B4-BE49-F238E27FC236}">
              <a16:creationId xmlns:a16="http://schemas.microsoft.com/office/drawing/2014/main" id="{E5558D54-7EF6-4297-85C1-435D94A04D6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6387" y="870024"/>
          <a:ext cx="871426" cy="915914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571499</xdr:colOff>
      <xdr:row>0</xdr:row>
      <xdr:rowOff>326571</xdr:rowOff>
    </xdr:from>
    <xdr:ext cx="1129393" cy="952500"/>
    <xdr:pic>
      <xdr:nvPicPr>
        <xdr:cNvPr id="3" name="image1.png">
          <a:extLst>
            <a:ext uri="{FF2B5EF4-FFF2-40B4-BE49-F238E27FC236}">
              <a16:creationId xmlns:a16="http://schemas.microsoft.com/office/drawing/2014/main" id="{88A286A2-0268-4E1A-B08E-E15220DC35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49" y="326571"/>
          <a:ext cx="1129393" cy="9525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139700</xdr:rowOff>
    </xdr:from>
    <xdr:ext cx="873125" cy="9112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39700"/>
          <a:ext cx="873125" cy="911225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435429</xdr:colOff>
      <xdr:row>223</xdr:row>
      <xdr:rowOff>840587</xdr:rowOff>
    </xdr:from>
    <xdr:to>
      <xdr:col>10</xdr:col>
      <xdr:colOff>449035</xdr:colOff>
      <xdr:row>234</xdr:row>
      <xdr:rowOff>184300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A39CE5D-7DB9-4B45-9530-41E1DF0EE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54643" y="99315480"/>
          <a:ext cx="3741963" cy="4840999"/>
        </a:xfrm>
        <a:prstGeom prst="rect">
          <a:avLst/>
        </a:prstGeom>
      </xdr:spPr>
    </xdr:pic>
    <xdr:clientData/>
  </xdr:twoCellAnchor>
  <xdr:oneCellAnchor>
    <xdr:from>
      <xdr:col>0</xdr:col>
      <xdr:colOff>1670052</xdr:colOff>
      <xdr:row>1</xdr:row>
      <xdr:rowOff>15875</xdr:rowOff>
    </xdr:from>
    <xdr:ext cx="1901824" cy="1444625"/>
    <xdr:pic>
      <xdr:nvPicPr>
        <xdr:cNvPr id="3" name="image1.png">
          <a:extLst>
            <a:ext uri="{FF2B5EF4-FFF2-40B4-BE49-F238E27FC236}">
              <a16:creationId xmlns:a16="http://schemas.microsoft.com/office/drawing/2014/main" id="{3730A4FB-DE80-487F-B674-F0B3CE19CDC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70052" y="206375"/>
          <a:ext cx="1901824" cy="14446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1841500</xdr:colOff>
      <xdr:row>283</xdr:row>
      <xdr:rowOff>174625</xdr:rowOff>
    </xdr:from>
    <xdr:to>
      <xdr:col>3</xdr:col>
      <xdr:colOff>388620</xdr:colOff>
      <xdr:row>288</xdr:row>
      <xdr:rowOff>109220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D5C44BF-E1AE-4BE4-85CB-19DD88349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artisticGlowDiffused/>
                  </a14:imgEffect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2000" y="120269000"/>
          <a:ext cx="2452370" cy="9347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gonz\OneDrive\&#193;rea%20de%20Trabalho\pre%20escolar\Nova%20pasta%20(2)\CASA%20POPULAR%20(25%20UND.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2 memoria de calculo"/>
      <sheetName val="CRONOGRAMA"/>
      <sheetName val="BDI"/>
      <sheetName val="CONTINHAS"/>
    </sheetNames>
    <sheetDataSet>
      <sheetData sheetId="0" refreshError="1">
        <row r="90">
          <cell r="H90">
            <v>20.99</v>
          </cell>
        </row>
      </sheetData>
      <sheetData sheetId="1" refreshError="1">
        <row r="181">
          <cell r="I181">
            <v>20.99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3"/>
  <sheetViews>
    <sheetView tabSelected="1" view="pageBreakPreview" topLeftCell="A86" zoomScale="70" zoomScaleNormal="100" zoomScaleSheetLayoutView="70" workbookViewId="0">
      <selection activeCell="H100" sqref="H100"/>
    </sheetView>
  </sheetViews>
  <sheetFormatPr defaultColWidth="14.42578125" defaultRowHeight="15" customHeight="1"/>
  <cols>
    <col min="1" max="1" width="8" style="64" customWidth="1"/>
    <col min="2" max="2" width="17" style="145" customWidth="1"/>
    <col min="3" max="3" width="88.42578125" style="64" bestFit="1" customWidth="1"/>
    <col min="4" max="4" width="6.42578125" style="145" customWidth="1"/>
    <col min="5" max="5" width="14.28515625" style="64" customWidth="1"/>
    <col min="6" max="6" width="13" style="64" customWidth="1"/>
    <col min="7" max="7" width="13.7109375" style="64" customWidth="1"/>
    <col min="8" max="8" width="17.28515625" style="64" customWidth="1"/>
    <col min="9" max="9" width="17.7109375" style="64" customWidth="1"/>
    <col min="10" max="10" width="12.85546875" style="64" bestFit="1" customWidth="1"/>
    <col min="11" max="11" width="11.7109375" style="64" customWidth="1"/>
    <col min="12" max="24" width="8.7109375" style="64" customWidth="1"/>
    <col min="25" max="16384" width="14.42578125" style="64"/>
  </cols>
  <sheetData>
    <row r="1" spans="1:12" ht="92.25" customHeight="1">
      <c r="A1" s="1"/>
      <c r="B1" s="1"/>
      <c r="C1" s="318" t="s">
        <v>480</v>
      </c>
      <c r="D1" s="2"/>
      <c r="E1" s="2"/>
      <c r="F1" s="2"/>
      <c r="G1" s="2"/>
      <c r="H1" s="2"/>
    </row>
    <row r="2" spans="1:12" ht="41.25" customHeight="1" thickBot="1">
      <c r="A2" s="419" t="s">
        <v>479</v>
      </c>
      <c r="B2" s="419"/>
      <c r="C2" s="419"/>
      <c r="D2" s="419"/>
      <c r="E2" s="419"/>
      <c r="F2" s="419"/>
      <c r="G2" s="419"/>
      <c r="H2" s="419"/>
    </row>
    <row r="3" spans="1:12" s="10" customFormat="1" ht="16.5" customHeight="1" thickBot="1">
      <c r="A3" s="79"/>
      <c r="B3" s="79"/>
      <c r="C3" s="80"/>
      <c r="D3" s="81"/>
      <c r="E3" s="116" t="s">
        <v>83</v>
      </c>
      <c r="F3" s="82" t="s">
        <v>17</v>
      </c>
      <c r="G3" s="117" t="s">
        <v>14</v>
      </c>
      <c r="H3" s="83" t="s">
        <v>343</v>
      </c>
    </row>
    <row r="5" spans="1:12" ht="12.75" customHeight="1">
      <c r="A5" s="420" t="s">
        <v>370</v>
      </c>
      <c r="B5" s="421"/>
      <c r="C5" s="421"/>
      <c r="D5" s="421"/>
      <c r="E5" s="421"/>
      <c r="F5" s="421"/>
      <c r="G5" s="421"/>
      <c r="H5" s="421"/>
    </row>
    <row r="6" spans="1:12" ht="12.75" customHeight="1" thickBot="1">
      <c r="A6" s="63"/>
      <c r="B6" s="63"/>
      <c r="C6" s="63"/>
      <c r="D6" s="63"/>
      <c r="E6" s="63"/>
      <c r="F6" s="63"/>
      <c r="G6" s="63"/>
      <c r="H6" s="63"/>
    </row>
    <row r="7" spans="1:12" ht="12.75" customHeight="1">
      <c r="A7" s="422" t="s">
        <v>8</v>
      </c>
      <c r="B7" s="424" t="s">
        <v>7</v>
      </c>
      <c r="C7" s="426" t="s">
        <v>6</v>
      </c>
      <c r="D7" s="428" t="s">
        <v>1</v>
      </c>
      <c r="E7" s="429" t="s">
        <v>5</v>
      </c>
      <c r="F7" s="429" t="s">
        <v>4</v>
      </c>
      <c r="G7" s="430" t="s">
        <v>84</v>
      </c>
      <c r="H7" s="432" t="s">
        <v>3</v>
      </c>
    </row>
    <row r="8" spans="1:12" ht="37.15" customHeight="1">
      <c r="A8" s="423"/>
      <c r="B8" s="425"/>
      <c r="C8" s="427"/>
      <c r="D8" s="425"/>
      <c r="E8" s="427"/>
      <c r="F8" s="427"/>
      <c r="G8" s="431"/>
      <c r="H8" s="433"/>
    </row>
    <row r="9" spans="1:12" ht="15.75" customHeight="1">
      <c r="A9" s="146">
        <v>1</v>
      </c>
      <c r="B9" s="386" t="s">
        <v>44</v>
      </c>
      <c r="C9" s="387"/>
      <c r="D9" s="387"/>
      <c r="E9" s="387"/>
      <c r="F9" s="387"/>
      <c r="G9" s="387"/>
      <c r="H9" s="387"/>
    </row>
    <row r="10" spans="1:12" s="10" customFormat="1" ht="33" customHeight="1">
      <c r="A10" s="147" t="s">
        <v>2</v>
      </c>
      <c r="B10" s="148" t="s">
        <v>21</v>
      </c>
      <c r="C10" s="149" t="s">
        <v>85</v>
      </c>
      <c r="D10" s="150" t="s">
        <v>9</v>
      </c>
      <c r="E10" s="151">
        <v>546.54</v>
      </c>
      <c r="F10" s="151">
        <f>ROUND(E10+F3*E10,2)</f>
        <v>676.02</v>
      </c>
      <c r="G10" s="152">
        <f>'Anexo IE - Memorial de Calculo'!F16</f>
        <v>2</v>
      </c>
      <c r="H10" s="153">
        <f>ROUND(F10*G10,2)</f>
        <v>1352.04</v>
      </c>
      <c r="I10" s="84"/>
      <c r="J10" s="85"/>
      <c r="K10" s="85"/>
      <c r="L10" s="84"/>
    </row>
    <row r="11" spans="1:12" s="10" customFormat="1" ht="13.9" customHeight="1">
      <c r="A11" s="147" t="s">
        <v>22</v>
      </c>
      <c r="B11" s="154" t="s">
        <v>207</v>
      </c>
      <c r="C11" s="149" t="s">
        <v>208</v>
      </c>
      <c r="D11" s="150" t="s">
        <v>209</v>
      </c>
      <c r="E11" s="151">
        <v>19828.16</v>
      </c>
      <c r="F11" s="151">
        <f>ROUND(E11+F3*E11,2)</f>
        <v>24525.45</v>
      </c>
      <c r="G11" s="152">
        <f>'Anexo IE - Memorial de Calculo'!E21</f>
        <v>0.05</v>
      </c>
      <c r="H11" s="153">
        <f>ROUND(F11*G11,2)</f>
        <v>1226.27</v>
      </c>
      <c r="I11" s="84"/>
      <c r="J11" s="85"/>
      <c r="K11" s="85"/>
      <c r="L11" s="84"/>
    </row>
    <row r="12" spans="1:12" s="10" customFormat="1" ht="18" customHeight="1" thickBot="1">
      <c r="A12" s="385"/>
      <c r="B12" s="385"/>
      <c r="C12" s="385"/>
      <c r="D12" s="385"/>
      <c r="E12" s="385"/>
      <c r="F12" s="385"/>
      <c r="G12" s="155" t="s">
        <v>86</v>
      </c>
      <c r="H12" s="156">
        <f>SUM(H10:H11)</f>
        <v>2578.31</v>
      </c>
      <c r="I12" s="84"/>
      <c r="J12" s="85"/>
      <c r="K12" s="85"/>
      <c r="L12" s="84"/>
    </row>
    <row r="13" spans="1:12" s="10" customFormat="1" ht="19.5" customHeight="1" thickBot="1">
      <c r="A13" s="157">
        <v>2</v>
      </c>
      <c r="B13" s="403" t="s">
        <v>381</v>
      </c>
      <c r="C13" s="403"/>
      <c r="D13" s="403"/>
      <c r="E13" s="403"/>
      <c r="F13" s="403"/>
      <c r="G13" s="403"/>
      <c r="H13" s="404"/>
      <c r="J13" s="85"/>
      <c r="K13" s="85"/>
    </row>
    <row r="14" spans="1:12" s="10" customFormat="1" ht="28.15" customHeight="1">
      <c r="A14" s="158" t="s">
        <v>20</v>
      </c>
      <c r="B14" s="159" t="s">
        <v>46</v>
      </c>
      <c r="C14" s="160" t="s">
        <v>87</v>
      </c>
      <c r="D14" s="161" t="s">
        <v>59</v>
      </c>
      <c r="E14" s="162">
        <v>85.61</v>
      </c>
      <c r="F14" s="162">
        <f>ROUND(E14+$F$3*E14,2)</f>
        <v>105.89</v>
      </c>
      <c r="G14" s="163">
        <f>'Anexo IE - Memorial de Calculo'!B73</f>
        <v>32.08</v>
      </c>
      <c r="H14" s="164">
        <f>ROUND(F14*G14,2)</f>
        <v>3396.95</v>
      </c>
    </row>
    <row r="15" spans="1:12" s="10" customFormat="1" ht="23.45" customHeight="1">
      <c r="A15" s="147" t="s">
        <v>19</v>
      </c>
      <c r="B15" s="148" t="s">
        <v>47</v>
      </c>
      <c r="C15" s="149" t="s">
        <v>88</v>
      </c>
      <c r="D15" s="150" t="s">
        <v>59</v>
      </c>
      <c r="E15" s="151">
        <v>26.28</v>
      </c>
      <c r="F15" s="151">
        <f>ROUND(E15+$F$3*E15,2)</f>
        <v>32.51</v>
      </c>
      <c r="G15" s="152">
        <f>'Anexo IE - Memorial de Calculo'!B74</f>
        <v>13.26</v>
      </c>
      <c r="H15" s="153">
        <f>ROUND(F15*G15,2)</f>
        <v>431.08</v>
      </c>
      <c r="I15" s="85"/>
    </row>
    <row r="16" spans="1:12" s="10" customFormat="1" ht="19.5" customHeight="1" thickBot="1">
      <c r="A16" s="385"/>
      <c r="B16" s="385"/>
      <c r="C16" s="385"/>
      <c r="D16" s="385"/>
      <c r="E16" s="385"/>
      <c r="F16" s="385"/>
      <c r="G16" s="155" t="s">
        <v>86</v>
      </c>
      <c r="H16" s="165">
        <f>ROUND(SUM(H14:H15),2)</f>
        <v>3828.03</v>
      </c>
      <c r="I16" s="85"/>
    </row>
    <row r="17" spans="1:10" s="10" customFormat="1" ht="18.75" customHeight="1">
      <c r="A17" s="166">
        <v>3</v>
      </c>
      <c r="B17" s="405" t="s">
        <v>89</v>
      </c>
      <c r="C17" s="405"/>
      <c r="D17" s="405"/>
      <c r="E17" s="405"/>
      <c r="F17" s="405"/>
      <c r="G17" s="405"/>
      <c r="H17" s="406"/>
      <c r="I17" s="85"/>
    </row>
    <row r="18" spans="1:10" s="10" customFormat="1" ht="37.15" customHeight="1">
      <c r="A18" s="211" t="s">
        <v>23</v>
      </c>
      <c r="B18" s="148" t="s">
        <v>157</v>
      </c>
      <c r="C18" s="167" t="s">
        <v>158</v>
      </c>
      <c r="D18" s="148" t="s">
        <v>59</v>
      </c>
      <c r="E18" s="168">
        <v>101.98</v>
      </c>
      <c r="F18" s="151">
        <f>ROUND(E18+$F$3*E18,2)</f>
        <v>126.14</v>
      </c>
      <c r="G18" s="148">
        <f>'Anexo IE - Memorial de Calculo'!B80</f>
        <v>2.2599999999999998</v>
      </c>
      <c r="H18" s="153">
        <f>ROUND(F18*G18,2)</f>
        <v>285.08</v>
      </c>
      <c r="I18" s="85"/>
    </row>
    <row r="19" spans="1:10" s="10" customFormat="1" ht="42" customHeight="1">
      <c r="A19" s="211" t="s">
        <v>24</v>
      </c>
      <c r="B19" s="159" t="s">
        <v>90</v>
      </c>
      <c r="C19" s="160" t="s">
        <v>91</v>
      </c>
      <c r="D19" s="161" t="s">
        <v>59</v>
      </c>
      <c r="E19" s="162">
        <v>593.23</v>
      </c>
      <c r="F19" s="162">
        <f>ROUND(E19+$F$3*E19,2)</f>
        <v>733.77</v>
      </c>
      <c r="G19" s="163">
        <f>'Anexo IE - Memorial de Calculo'!J89</f>
        <v>7.98</v>
      </c>
      <c r="H19" s="164">
        <f>ROUND(F19*G19,2)</f>
        <v>5855.48</v>
      </c>
      <c r="I19" s="85"/>
    </row>
    <row r="20" spans="1:10" ht="55.5" customHeight="1">
      <c r="A20" s="147" t="s">
        <v>142</v>
      </c>
      <c r="B20" s="371" t="s">
        <v>92</v>
      </c>
      <c r="C20" s="372" t="s">
        <v>93</v>
      </c>
      <c r="D20" s="147" t="s">
        <v>59</v>
      </c>
      <c r="E20" s="194">
        <v>2478.09</v>
      </c>
      <c r="F20" s="194">
        <f>ROUND(E20+$F$3*E20,2)</f>
        <v>3065.15</v>
      </c>
      <c r="G20" s="364">
        <f>'Anexo IE - Memorial de Calculo'!I106</f>
        <v>25.740000000000002</v>
      </c>
      <c r="H20" s="373">
        <f>ROUND(F20*G20,2)</f>
        <v>78896.960000000006</v>
      </c>
      <c r="I20" s="89"/>
      <c r="J20" s="89"/>
    </row>
    <row r="21" spans="1:10" ht="37.5" customHeight="1">
      <c r="A21" s="147" t="s">
        <v>176</v>
      </c>
      <c r="B21" s="371" t="s">
        <v>131</v>
      </c>
      <c r="C21" s="372" t="s">
        <v>132</v>
      </c>
      <c r="D21" s="147" t="s">
        <v>59</v>
      </c>
      <c r="E21" s="194">
        <v>3009.33</v>
      </c>
      <c r="F21" s="194">
        <f>ROUND(E21+$F$3*E21,2)</f>
        <v>3722.24</v>
      </c>
      <c r="G21" s="364">
        <f>'Anexo IE - Memorial de Calculo'!J132</f>
        <v>13.73</v>
      </c>
      <c r="H21" s="373">
        <f>ROUND(F21*G21,2)</f>
        <v>51106.36</v>
      </c>
      <c r="I21" s="89"/>
      <c r="J21" s="89"/>
    </row>
    <row r="22" spans="1:10" ht="18" customHeight="1" thickBot="1">
      <c r="A22" s="402"/>
      <c r="B22" s="402"/>
      <c r="C22" s="402"/>
      <c r="D22" s="402"/>
      <c r="E22" s="402"/>
      <c r="F22" s="402"/>
      <c r="G22" s="374" t="s">
        <v>86</v>
      </c>
      <c r="H22" s="367">
        <f>SUM(H18:H21)</f>
        <v>136143.88</v>
      </c>
    </row>
    <row r="23" spans="1:10" ht="21" customHeight="1" thickBot="1">
      <c r="A23" s="368">
        <v>4</v>
      </c>
      <c r="B23" s="394" t="s">
        <v>94</v>
      </c>
      <c r="C23" s="394"/>
      <c r="D23" s="394"/>
      <c r="E23" s="394"/>
      <c r="F23" s="394"/>
      <c r="G23" s="394"/>
      <c r="H23" s="395"/>
    </row>
    <row r="24" spans="1:10" ht="42.75" customHeight="1">
      <c r="A24" s="209" t="s">
        <v>43</v>
      </c>
      <c r="B24" s="209" t="s">
        <v>95</v>
      </c>
      <c r="C24" s="375" t="s">
        <v>96</v>
      </c>
      <c r="D24" s="209" t="s">
        <v>9</v>
      </c>
      <c r="E24" s="210">
        <v>76.09</v>
      </c>
      <c r="F24" s="210">
        <f>ROUND(E24+$F$3*E24,2)</f>
        <v>94.12</v>
      </c>
      <c r="G24" s="209">
        <f>'Anexo IE - Memorial de Calculo'!E139</f>
        <v>273.60000000000002</v>
      </c>
      <c r="H24" s="210">
        <f>ROUND(F24*G24,2)</f>
        <v>25751.23</v>
      </c>
    </row>
    <row r="25" spans="1:10" ht="39.75" customHeight="1">
      <c r="A25" s="363" t="s">
        <v>184</v>
      </c>
      <c r="B25" s="221" t="s">
        <v>97</v>
      </c>
      <c r="C25" s="201" t="s">
        <v>98</v>
      </c>
      <c r="D25" s="221" t="s">
        <v>9</v>
      </c>
      <c r="E25" s="194">
        <v>35.49</v>
      </c>
      <c r="F25" s="194">
        <f>ROUND(E25+$F$3*E25,2)</f>
        <v>43.9</v>
      </c>
      <c r="G25" s="221">
        <f>'Anexo IE - Memorial de Calculo'!E151</f>
        <v>663.52</v>
      </c>
      <c r="H25" s="194">
        <f>ROUND(F25*G25,2)</f>
        <v>29128.53</v>
      </c>
    </row>
    <row r="26" spans="1:10" ht="42" customHeight="1">
      <c r="A26" s="209" t="s">
        <v>69</v>
      </c>
      <c r="B26" s="221" t="s">
        <v>140</v>
      </c>
      <c r="C26" s="201" t="s">
        <v>141</v>
      </c>
      <c r="D26" s="221" t="s">
        <v>9</v>
      </c>
      <c r="E26" s="194">
        <v>21.08</v>
      </c>
      <c r="F26" s="194">
        <f>ROUND(E26+$F$3*E26,2)</f>
        <v>26.07</v>
      </c>
      <c r="G26" s="221">
        <f>'Anexo IE - Memorial de Calculo'!B157</f>
        <v>116.32</v>
      </c>
      <c r="H26" s="194">
        <f>ROUND(F26*G26,2)</f>
        <v>3032.46</v>
      </c>
    </row>
    <row r="27" spans="1:10" ht="54.6" customHeight="1">
      <c r="A27" s="363" t="s">
        <v>71</v>
      </c>
      <c r="B27" s="221" t="s">
        <v>137</v>
      </c>
      <c r="C27" s="201" t="s">
        <v>138</v>
      </c>
      <c r="D27" s="221" t="s">
        <v>9</v>
      </c>
      <c r="E27" s="194">
        <v>142.06</v>
      </c>
      <c r="F27" s="194">
        <f>ROUND(E27+$F$3*E27,2)</f>
        <v>175.71</v>
      </c>
      <c r="G27" s="221">
        <f>'Anexo IE - Memorial de Calculo'!B164</f>
        <v>147.6</v>
      </c>
      <c r="H27" s="194">
        <f>ROUND(F27*G27,2)</f>
        <v>25934.799999999999</v>
      </c>
    </row>
    <row r="28" spans="1:10" s="10" customFormat="1" ht="38.25" customHeight="1">
      <c r="A28" s="172" t="s">
        <v>139</v>
      </c>
      <c r="B28" s="154" t="s">
        <v>203</v>
      </c>
      <c r="C28" s="174" t="s">
        <v>204</v>
      </c>
      <c r="D28" s="154" t="s">
        <v>42</v>
      </c>
      <c r="E28" s="151">
        <v>39.53</v>
      </c>
      <c r="F28" s="151">
        <f>ROUND(E28+$F$3*E28,2)</f>
        <v>48.89</v>
      </c>
      <c r="G28" s="175">
        <f>'Anexo IE - Memorial de Calculo'!B164</f>
        <v>147.6</v>
      </c>
      <c r="H28" s="151">
        <f>ROUND(F28*G28,2)</f>
        <v>7216.16</v>
      </c>
    </row>
    <row r="29" spans="1:10" s="10" customFormat="1" ht="22.5" customHeight="1">
      <c r="A29" s="400"/>
      <c r="B29" s="400"/>
      <c r="C29" s="400"/>
      <c r="D29" s="400"/>
      <c r="E29" s="400"/>
      <c r="F29" s="400"/>
      <c r="G29" s="169" t="s">
        <v>86</v>
      </c>
      <c r="H29" s="170">
        <f>ROUND(SUM(H24:H28),2)</f>
        <v>91063.18</v>
      </c>
    </row>
    <row r="30" spans="1:10" s="10" customFormat="1" ht="22.5" customHeight="1">
      <c r="A30" s="176">
        <v>5</v>
      </c>
      <c r="B30" s="379" t="s">
        <v>159</v>
      </c>
      <c r="C30" s="380"/>
      <c r="D30" s="380"/>
      <c r="E30" s="380"/>
      <c r="F30" s="380"/>
      <c r="G30" s="380"/>
      <c r="H30" s="381"/>
    </row>
    <row r="31" spans="1:10" s="10" customFormat="1" ht="79.5" customHeight="1">
      <c r="A31" s="154" t="s">
        <v>72</v>
      </c>
      <c r="B31" s="154" t="s">
        <v>163</v>
      </c>
      <c r="C31" s="174" t="s">
        <v>164</v>
      </c>
      <c r="D31" s="154" t="s">
        <v>1</v>
      </c>
      <c r="E31" s="168">
        <v>420.05</v>
      </c>
      <c r="F31" s="151">
        <f t="shared" ref="F31:F49" si="0">ROUND(E31+$F$3*E31,2)</f>
        <v>519.55999999999995</v>
      </c>
      <c r="G31" s="154">
        <f>'Anexo IE - Memorial de Calculo'!B175</f>
        <v>2</v>
      </c>
      <c r="H31" s="151">
        <f t="shared" ref="H31:H49" si="1">ROUND(F31*G31,2)</f>
        <v>1039.1199999999999</v>
      </c>
    </row>
    <row r="32" spans="1:10" s="10" customFormat="1" ht="62.25" customHeight="1">
      <c r="A32" s="154" t="s">
        <v>100</v>
      </c>
      <c r="B32" s="154" t="s">
        <v>165</v>
      </c>
      <c r="C32" s="174" t="s">
        <v>166</v>
      </c>
      <c r="D32" s="154" t="s">
        <v>1</v>
      </c>
      <c r="E32" s="168">
        <v>221.94</v>
      </c>
      <c r="F32" s="151">
        <f t="shared" si="0"/>
        <v>274.52</v>
      </c>
      <c r="G32" s="154">
        <f>'Anexo IE - Memorial de Calculo'!B176</f>
        <v>2</v>
      </c>
      <c r="H32" s="151">
        <f t="shared" si="1"/>
        <v>549.04</v>
      </c>
    </row>
    <row r="33" spans="1:9" s="10" customFormat="1" ht="43.5" customHeight="1">
      <c r="A33" s="154" t="s">
        <v>143</v>
      </c>
      <c r="B33" s="154" t="s">
        <v>182</v>
      </c>
      <c r="C33" s="174" t="s">
        <v>183</v>
      </c>
      <c r="D33" s="154" t="s">
        <v>1</v>
      </c>
      <c r="E33" s="151">
        <v>28.29</v>
      </c>
      <c r="F33" s="151">
        <f t="shared" si="0"/>
        <v>34.99</v>
      </c>
      <c r="G33" s="154">
        <f>'Anexo IE - Memorial de Calculo'!B177</f>
        <v>2</v>
      </c>
      <c r="H33" s="151">
        <f t="shared" si="1"/>
        <v>69.98</v>
      </c>
    </row>
    <row r="34" spans="1:9" s="10" customFormat="1" ht="42.75" customHeight="1">
      <c r="A34" s="154" t="s">
        <v>160</v>
      </c>
      <c r="B34" s="177" t="s">
        <v>314</v>
      </c>
      <c r="C34" s="174" t="s">
        <v>315</v>
      </c>
      <c r="D34" s="154" t="s">
        <v>1</v>
      </c>
      <c r="E34" s="168">
        <v>44.4</v>
      </c>
      <c r="F34" s="151">
        <f t="shared" si="0"/>
        <v>54.92</v>
      </c>
      <c r="G34" s="154">
        <f>'Anexo IE - Memorial de Calculo'!B178</f>
        <v>12</v>
      </c>
      <c r="H34" s="151">
        <f t="shared" si="1"/>
        <v>659.04</v>
      </c>
    </row>
    <row r="35" spans="1:9" s="10" customFormat="1" ht="32.25" customHeight="1">
      <c r="A35" s="154" t="s">
        <v>161</v>
      </c>
      <c r="B35" s="178" t="s">
        <v>298</v>
      </c>
      <c r="C35" s="174" t="s">
        <v>299</v>
      </c>
      <c r="D35" s="154" t="s">
        <v>1</v>
      </c>
      <c r="E35" s="151">
        <v>30.93</v>
      </c>
      <c r="F35" s="151">
        <f t="shared" si="0"/>
        <v>38.26</v>
      </c>
      <c r="G35" s="154">
        <f>'Anexo IE - Memorial de Calculo'!B179</f>
        <v>2</v>
      </c>
      <c r="H35" s="151">
        <f t="shared" si="1"/>
        <v>76.52</v>
      </c>
    </row>
    <row r="36" spans="1:9" s="10" customFormat="1" ht="32.25" customHeight="1">
      <c r="A36" s="154" t="s">
        <v>162</v>
      </c>
      <c r="B36" s="177" t="s">
        <v>300</v>
      </c>
      <c r="C36" s="174" t="s">
        <v>301</v>
      </c>
      <c r="D36" s="154" t="s">
        <v>1</v>
      </c>
      <c r="E36" s="179">
        <v>64.849999999999994</v>
      </c>
      <c r="F36" s="151">
        <f t="shared" si="0"/>
        <v>80.209999999999994</v>
      </c>
      <c r="G36" s="154">
        <f>'Anexo IE - Memorial de Calculo'!B180</f>
        <v>10</v>
      </c>
      <c r="H36" s="181">
        <f t="shared" si="1"/>
        <v>802.1</v>
      </c>
    </row>
    <row r="37" spans="1:9" s="10" customFormat="1" ht="45.75" customHeight="1">
      <c r="A37" s="154" t="s">
        <v>169</v>
      </c>
      <c r="B37" s="154" t="s">
        <v>167</v>
      </c>
      <c r="C37" s="174" t="s">
        <v>168</v>
      </c>
      <c r="D37" s="154" t="s">
        <v>1</v>
      </c>
      <c r="E37" s="151">
        <v>59.26</v>
      </c>
      <c r="F37" s="151">
        <f t="shared" si="0"/>
        <v>73.3</v>
      </c>
      <c r="G37" s="154">
        <f>'Anexo IE - Memorial de Calculo'!B181</f>
        <v>2</v>
      </c>
      <c r="H37" s="151">
        <f t="shared" si="1"/>
        <v>146.6</v>
      </c>
    </row>
    <row r="38" spans="1:9" s="10" customFormat="1" ht="35.25" customHeight="1">
      <c r="A38" s="154" t="s">
        <v>170</v>
      </c>
      <c r="B38" s="154" t="s">
        <v>171</v>
      </c>
      <c r="C38" s="174" t="s">
        <v>172</v>
      </c>
      <c r="D38" s="154" t="s">
        <v>1</v>
      </c>
      <c r="E38" s="151">
        <v>47.44</v>
      </c>
      <c r="F38" s="151">
        <f t="shared" si="0"/>
        <v>58.68</v>
      </c>
      <c r="G38" s="154">
        <f>'Anexo IE - Memorial de Calculo'!B182</f>
        <v>2</v>
      </c>
      <c r="H38" s="151">
        <f t="shared" si="1"/>
        <v>117.36</v>
      </c>
    </row>
    <row r="39" spans="1:9" s="10" customFormat="1" ht="44.25" customHeight="1">
      <c r="A39" s="154" t="s">
        <v>186</v>
      </c>
      <c r="B39" s="154" t="s">
        <v>173</v>
      </c>
      <c r="C39" s="174" t="s">
        <v>174</v>
      </c>
      <c r="D39" s="154" t="s">
        <v>1</v>
      </c>
      <c r="E39" s="151">
        <v>218.22</v>
      </c>
      <c r="F39" s="151">
        <f t="shared" si="0"/>
        <v>269.92</v>
      </c>
      <c r="G39" s="154">
        <f>'Anexo IE - Memorial de Calculo'!B183</f>
        <v>1</v>
      </c>
      <c r="H39" s="151">
        <f t="shared" si="1"/>
        <v>269.92</v>
      </c>
    </row>
    <row r="40" spans="1:9" s="10" customFormat="1" ht="55.9" customHeight="1">
      <c r="A40" s="154" t="s">
        <v>187</v>
      </c>
      <c r="B40" s="154" t="s">
        <v>180</v>
      </c>
      <c r="C40" s="174" t="s">
        <v>181</v>
      </c>
      <c r="D40" s="154" t="s">
        <v>1</v>
      </c>
      <c r="E40" s="151">
        <v>227.59</v>
      </c>
      <c r="F40" s="151">
        <f t="shared" si="0"/>
        <v>281.51</v>
      </c>
      <c r="G40" s="154">
        <f>'Anexo IE - Memorial de Calculo'!B184</f>
        <v>1</v>
      </c>
      <c r="H40" s="151">
        <f t="shared" si="1"/>
        <v>281.51</v>
      </c>
    </row>
    <row r="41" spans="1:9" s="10" customFormat="1" ht="61.5" customHeight="1">
      <c r="A41" s="154" t="s">
        <v>225</v>
      </c>
      <c r="B41" s="154" t="s">
        <v>220</v>
      </c>
      <c r="C41" s="174" t="s">
        <v>221</v>
      </c>
      <c r="D41" s="154" t="s">
        <v>1</v>
      </c>
      <c r="E41" s="151">
        <v>144.18</v>
      </c>
      <c r="F41" s="151">
        <f t="shared" si="0"/>
        <v>178.34</v>
      </c>
      <c r="G41" s="154">
        <f>'Anexo IE - Memorial de Calculo'!B185</f>
        <v>1</v>
      </c>
      <c r="H41" s="151">
        <f t="shared" si="1"/>
        <v>178.34</v>
      </c>
    </row>
    <row r="42" spans="1:9" s="10" customFormat="1" ht="57.75" customHeight="1">
      <c r="A42" s="154" t="s">
        <v>227</v>
      </c>
      <c r="B42" s="154" t="s">
        <v>345</v>
      </c>
      <c r="C42" s="174" t="s">
        <v>346</v>
      </c>
      <c r="D42" s="154" t="s">
        <v>1</v>
      </c>
      <c r="E42" s="151">
        <v>153.28</v>
      </c>
      <c r="F42" s="151">
        <f t="shared" si="0"/>
        <v>189.59</v>
      </c>
      <c r="G42" s="154">
        <f>'Anexo IE - Memorial de Calculo'!B186</f>
        <v>3</v>
      </c>
      <c r="H42" s="151">
        <f t="shared" si="1"/>
        <v>568.77</v>
      </c>
      <c r="I42" s="10" t="s">
        <v>154</v>
      </c>
    </row>
    <row r="43" spans="1:9" s="10" customFormat="1" ht="57.75" customHeight="1">
      <c r="A43" s="154" t="s">
        <v>288</v>
      </c>
      <c r="B43" s="154" t="s">
        <v>224</v>
      </c>
      <c r="C43" s="174" t="s">
        <v>226</v>
      </c>
      <c r="D43" s="154" t="s">
        <v>1</v>
      </c>
      <c r="E43" s="151">
        <v>3.32</v>
      </c>
      <c r="F43" s="151">
        <f t="shared" si="0"/>
        <v>4.1100000000000003</v>
      </c>
      <c r="G43" s="154">
        <f>'Anexo IE - Memorial de Calculo'!B187</f>
        <v>5</v>
      </c>
      <c r="H43" s="151">
        <f t="shared" si="1"/>
        <v>20.55</v>
      </c>
    </row>
    <row r="44" spans="1:9" s="10" customFormat="1" ht="47.25" customHeight="1">
      <c r="A44" s="154" t="s">
        <v>289</v>
      </c>
      <c r="B44" s="178" t="s">
        <v>283</v>
      </c>
      <c r="C44" s="174" t="s">
        <v>286</v>
      </c>
      <c r="D44" s="154" t="s">
        <v>1</v>
      </c>
      <c r="E44" s="151">
        <v>44.58</v>
      </c>
      <c r="F44" s="151">
        <f t="shared" si="0"/>
        <v>55.14</v>
      </c>
      <c r="G44" s="154">
        <f>'Anexo IE - Memorial de Calculo'!B188</f>
        <v>2</v>
      </c>
      <c r="H44" s="151">
        <f t="shared" si="1"/>
        <v>110.28</v>
      </c>
    </row>
    <row r="45" spans="1:9" s="10" customFormat="1" ht="44.25" customHeight="1">
      <c r="A45" s="154" t="s">
        <v>290</v>
      </c>
      <c r="B45" s="178" t="s">
        <v>284</v>
      </c>
      <c r="C45" s="174" t="s">
        <v>285</v>
      </c>
      <c r="D45" s="154" t="s">
        <v>1</v>
      </c>
      <c r="E45" s="151">
        <v>41.01</v>
      </c>
      <c r="F45" s="151">
        <f t="shared" si="0"/>
        <v>50.73</v>
      </c>
      <c r="G45" s="154">
        <f>'Anexo IE - Memorial de Calculo'!B189</f>
        <v>2</v>
      </c>
      <c r="H45" s="151">
        <f t="shared" si="1"/>
        <v>101.46</v>
      </c>
    </row>
    <row r="46" spans="1:9" s="10" customFormat="1" ht="44.25" customHeight="1">
      <c r="A46" s="154" t="s">
        <v>340</v>
      </c>
      <c r="B46" s="178" t="s">
        <v>287</v>
      </c>
      <c r="C46" s="174" t="s">
        <v>291</v>
      </c>
      <c r="D46" s="154" t="s">
        <v>1</v>
      </c>
      <c r="E46" s="151">
        <v>240.78</v>
      </c>
      <c r="F46" s="151">
        <f t="shared" si="0"/>
        <v>297.82</v>
      </c>
      <c r="G46" s="154">
        <f>'Anexo IE - Memorial de Calculo'!B190</f>
        <v>2</v>
      </c>
      <c r="H46" s="151">
        <f t="shared" si="1"/>
        <v>595.64</v>
      </c>
    </row>
    <row r="47" spans="1:9" s="10" customFormat="1" ht="57.75" customHeight="1">
      <c r="A47" s="154" t="s">
        <v>341</v>
      </c>
      <c r="B47" s="178" t="s">
        <v>292</v>
      </c>
      <c r="C47" s="174" t="s">
        <v>293</v>
      </c>
      <c r="D47" s="154" t="s">
        <v>1</v>
      </c>
      <c r="E47" s="151">
        <v>39.86</v>
      </c>
      <c r="F47" s="151">
        <f t="shared" si="0"/>
        <v>49.3</v>
      </c>
      <c r="G47" s="154">
        <f>'Anexo IE - Memorial de Calculo'!B191</f>
        <v>2</v>
      </c>
      <c r="H47" s="151">
        <f t="shared" si="1"/>
        <v>98.6</v>
      </c>
    </row>
    <row r="48" spans="1:9" s="10" customFormat="1" ht="54.75" customHeight="1">
      <c r="A48" s="154" t="s">
        <v>342</v>
      </c>
      <c r="B48" s="216" t="s">
        <v>421</v>
      </c>
      <c r="C48" s="174" t="s">
        <v>422</v>
      </c>
      <c r="D48" s="154" t="s">
        <v>1</v>
      </c>
      <c r="E48" s="212">
        <v>227.1</v>
      </c>
      <c r="F48" s="151">
        <f t="shared" si="0"/>
        <v>280.89999999999998</v>
      </c>
      <c r="G48" s="154">
        <v>1</v>
      </c>
      <c r="H48" s="151">
        <f t="shared" si="1"/>
        <v>280.89999999999998</v>
      </c>
    </row>
    <row r="49" spans="1:8" s="10" customFormat="1" ht="57.75" customHeight="1">
      <c r="A49" s="154" t="s">
        <v>416</v>
      </c>
      <c r="B49" s="216" t="s">
        <v>294</v>
      </c>
      <c r="C49" s="174" t="s">
        <v>425</v>
      </c>
      <c r="D49" s="154" t="s">
        <v>1</v>
      </c>
      <c r="E49" s="151">
        <v>674.16</v>
      </c>
      <c r="F49" s="151">
        <f t="shared" si="0"/>
        <v>833.87</v>
      </c>
      <c r="G49" s="154">
        <v>1</v>
      </c>
      <c r="H49" s="151">
        <f t="shared" si="1"/>
        <v>833.87</v>
      </c>
    </row>
    <row r="50" spans="1:8" s="10" customFormat="1" ht="27" customHeight="1">
      <c r="A50" s="382"/>
      <c r="B50" s="383"/>
      <c r="C50" s="383"/>
      <c r="D50" s="383"/>
      <c r="E50" s="383"/>
      <c r="F50" s="384"/>
      <c r="G50" s="176" t="s">
        <v>86</v>
      </c>
      <c r="H50" s="182">
        <f>SUM(H31:H49)</f>
        <v>6799.5999999999995</v>
      </c>
    </row>
    <row r="51" spans="1:8" s="10" customFormat="1" ht="27" customHeight="1">
      <c r="A51" s="183">
        <v>6</v>
      </c>
      <c r="B51" s="396" t="s">
        <v>99</v>
      </c>
      <c r="C51" s="396"/>
      <c r="D51" s="396"/>
      <c r="E51" s="396"/>
      <c r="F51" s="396"/>
      <c r="G51" s="396"/>
      <c r="H51" s="397"/>
    </row>
    <row r="52" spans="1:8" s="10" customFormat="1" ht="62.25" customHeight="1">
      <c r="A52" s="154" t="s">
        <v>144</v>
      </c>
      <c r="B52" s="154" t="s">
        <v>188</v>
      </c>
      <c r="C52" s="174" t="s">
        <v>339</v>
      </c>
      <c r="D52" s="154" t="s">
        <v>1</v>
      </c>
      <c r="E52" s="168">
        <v>2920.68</v>
      </c>
      <c r="F52" s="151">
        <f t="shared" ref="F52:F59" si="2">ROUND(E52+$F$3*E52,2)</f>
        <v>3612.59</v>
      </c>
      <c r="G52" s="154">
        <v>2</v>
      </c>
      <c r="H52" s="151">
        <f t="shared" ref="H52:H59" si="3">ROUND(F52*G52,2)</f>
        <v>7225.18</v>
      </c>
    </row>
    <row r="53" spans="1:8" s="10" customFormat="1" ht="50.25" customHeight="1">
      <c r="A53" s="154" t="s">
        <v>104</v>
      </c>
      <c r="B53" s="213" t="s">
        <v>120</v>
      </c>
      <c r="C53" s="208" t="s">
        <v>121</v>
      </c>
      <c r="D53" s="209" t="s">
        <v>1</v>
      </c>
      <c r="E53" s="210">
        <v>1668.97</v>
      </c>
      <c r="F53" s="210">
        <f t="shared" si="2"/>
        <v>2064.35</v>
      </c>
      <c r="G53" s="209">
        <v>7</v>
      </c>
      <c r="H53" s="210">
        <f t="shared" si="3"/>
        <v>14450.45</v>
      </c>
    </row>
    <row r="54" spans="1:8" s="10" customFormat="1" ht="42.75" customHeight="1">
      <c r="A54" s="154" t="s">
        <v>105</v>
      </c>
      <c r="B54" s="217" t="s">
        <v>417</v>
      </c>
      <c r="C54" s="188" t="s">
        <v>418</v>
      </c>
      <c r="D54" s="172" t="s">
        <v>9</v>
      </c>
      <c r="E54" s="162">
        <v>109.61</v>
      </c>
      <c r="F54" s="162">
        <f t="shared" si="2"/>
        <v>135.58000000000001</v>
      </c>
      <c r="G54" s="172">
        <v>2</v>
      </c>
      <c r="H54" s="162">
        <f t="shared" si="3"/>
        <v>271.16000000000003</v>
      </c>
    </row>
    <row r="55" spans="1:8" s="10" customFormat="1" ht="39.75" customHeight="1">
      <c r="A55" s="154" t="s">
        <v>108</v>
      </c>
      <c r="B55" s="217" t="s">
        <v>419</v>
      </c>
      <c r="C55" s="188" t="s">
        <v>420</v>
      </c>
      <c r="D55" s="172" t="s">
        <v>1</v>
      </c>
      <c r="E55" s="162">
        <v>28.16</v>
      </c>
      <c r="F55" s="162">
        <f t="shared" si="2"/>
        <v>34.83</v>
      </c>
      <c r="G55" s="172">
        <v>23</v>
      </c>
      <c r="H55" s="162">
        <f t="shared" si="3"/>
        <v>801.09</v>
      </c>
    </row>
    <row r="56" spans="1:8" s="10" customFormat="1" ht="64.5" customHeight="1">
      <c r="A56" s="154" t="s">
        <v>145</v>
      </c>
      <c r="B56" s="154" t="s">
        <v>122</v>
      </c>
      <c r="C56" s="174" t="s">
        <v>123</v>
      </c>
      <c r="D56" s="154" t="s">
        <v>1</v>
      </c>
      <c r="E56" s="151">
        <v>737.96</v>
      </c>
      <c r="F56" s="151">
        <f t="shared" si="2"/>
        <v>912.78</v>
      </c>
      <c r="G56" s="154">
        <v>5</v>
      </c>
      <c r="H56" s="151">
        <f t="shared" si="3"/>
        <v>4563.8999999999996</v>
      </c>
    </row>
    <row r="57" spans="1:8" s="10" customFormat="1" ht="57" customHeight="1">
      <c r="A57" s="154" t="s">
        <v>109</v>
      </c>
      <c r="B57" s="154" t="s">
        <v>189</v>
      </c>
      <c r="C57" s="174" t="s">
        <v>190</v>
      </c>
      <c r="D57" s="154" t="s">
        <v>1</v>
      </c>
      <c r="E57" s="151">
        <v>3480.81</v>
      </c>
      <c r="F57" s="151">
        <f t="shared" si="2"/>
        <v>4305.41</v>
      </c>
      <c r="G57" s="180">
        <v>1</v>
      </c>
      <c r="H57" s="151">
        <f t="shared" si="3"/>
        <v>4305.41</v>
      </c>
    </row>
    <row r="58" spans="1:8" s="10" customFormat="1" ht="81.75" customHeight="1">
      <c r="A58" s="154" t="s">
        <v>423</v>
      </c>
      <c r="B58" s="154" t="s">
        <v>101</v>
      </c>
      <c r="C58" s="184" t="s">
        <v>102</v>
      </c>
      <c r="D58" s="154" t="s">
        <v>1</v>
      </c>
      <c r="E58" s="151">
        <v>511.82</v>
      </c>
      <c r="F58" s="151">
        <f t="shared" si="2"/>
        <v>633.07000000000005</v>
      </c>
      <c r="G58" s="154">
        <v>5</v>
      </c>
      <c r="H58" s="181">
        <f t="shared" si="3"/>
        <v>3165.35</v>
      </c>
    </row>
    <row r="59" spans="1:8" s="10" customFormat="1" ht="72.75" customHeight="1" thickBot="1">
      <c r="A59" s="154" t="s">
        <v>424</v>
      </c>
      <c r="B59" s="180" t="s">
        <v>191</v>
      </c>
      <c r="C59" s="185" t="s">
        <v>192</v>
      </c>
      <c r="D59" s="154" t="s">
        <v>1</v>
      </c>
      <c r="E59" s="151">
        <v>58.67</v>
      </c>
      <c r="F59" s="151">
        <f t="shared" si="2"/>
        <v>72.569999999999993</v>
      </c>
      <c r="G59" s="154">
        <v>9</v>
      </c>
      <c r="H59" s="151">
        <f t="shared" si="3"/>
        <v>653.13</v>
      </c>
    </row>
    <row r="60" spans="1:8" s="10" customFormat="1" ht="18.75" customHeight="1" thickBot="1">
      <c r="A60" s="400"/>
      <c r="B60" s="400"/>
      <c r="C60" s="400"/>
      <c r="D60" s="400"/>
      <c r="E60" s="400"/>
      <c r="F60" s="401"/>
      <c r="G60" s="186" t="s">
        <v>86</v>
      </c>
      <c r="H60" s="187">
        <f>SUM(H52:H59)</f>
        <v>35435.67</v>
      </c>
    </row>
    <row r="61" spans="1:8" s="10" customFormat="1" ht="18.75" customHeight="1" thickBot="1">
      <c r="A61" s="171">
        <v>7</v>
      </c>
      <c r="B61" s="398" t="s">
        <v>335</v>
      </c>
      <c r="C61" s="398"/>
      <c r="D61" s="399"/>
      <c r="E61" s="399"/>
      <c r="F61" s="399"/>
      <c r="G61" s="399"/>
      <c r="H61" s="397"/>
    </row>
    <row r="62" spans="1:8" s="10" customFormat="1" ht="69.75" customHeight="1">
      <c r="A62" s="172" t="s">
        <v>146</v>
      </c>
      <c r="B62" s="172" t="s">
        <v>325</v>
      </c>
      <c r="C62" s="184" t="s">
        <v>326</v>
      </c>
      <c r="D62" s="154" t="s">
        <v>1</v>
      </c>
      <c r="E62" s="151">
        <v>861.55</v>
      </c>
      <c r="F62" s="151">
        <f>ROUND(E62+$F$3*E62,2)</f>
        <v>1065.6500000000001</v>
      </c>
      <c r="G62" s="154">
        <v>1</v>
      </c>
      <c r="H62" s="151">
        <f>ROUND(F62*G62,2)</f>
        <v>1065.6500000000001</v>
      </c>
    </row>
    <row r="63" spans="1:8" s="10" customFormat="1" ht="39" customHeight="1">
      <c r="A63" s="172" t="s">
        <v>147</v>
      </c>
      <c r="B63" s="154" t="s">
        <v>106</v>
      </c>
      <c r="C63" s="174" t="s">
        <v>107</v>
      </c>
      <c r="D63" s="154" t="s">
        <v>1</v>
      </c>
      <c r="E63" s="151">
        <v>41.07</v>
      </c>
      <c r="F63" s="151">
        <f t="shared" ref="F63:F73" si="4">ROUND(E63+$F$3*E63,2)</f>
        <v>50.8</v>
      </c>
      <c r="G63" s="154">
        <v>12</v>
      </c>
      <c r="H63" s="151">
        <f t="shared" ref="H63:H73" si="5">ROUND(F63*G63,2)</f>
        <v>609.6</v>
      </c>
    </row>
    <row r="64" spans="1:8" ht="39" customHeight="1">
      <c r="A64" s="209" t="s">
        <v>148</v>
      </c>
      <c r="B64" s="221" t="s">
        <v>428</v>
      </c>
      <c r="C64" s="222" t="s">
        <v>472</v>
      </c>
      <c r="D64" s="221" t="s">
        <v>1</v>
      </c>
      <c r="E64" s="210">
        <v>20.65</v>
      </c>
      <c r="F64" s="194">
        <f t="shared" si="4"/>
        <v>25.54</v>
      </c>
      <c r="G64" s="221">
        <v>40</v>
      </c>
      <c r="H64" s="194">
        <f t="shared" si="5"/>
        <v>1021.6</v>
      </c>
    </row>
    <row r="65" spans="1:8" s="10" customFormat="1" ht="69.75" customHeight="1">
      <c r="A65" s="172" t="s">
        <v>150</v>
      </c>
      <c r="B65" s="154" t="s">
        <v>175</v>
      </c>
      <c r="C65" s="174" t="s">
        <v>177</v>
      </c>
      <c r="D65" s="154" t="s">
        <v>1</v>
      </c>
      <c r="E65" s="151">
        <v>376.39</v>
      </c>
      <c r="F65" s="151">
        <f t="shared" si="4"/>
        <v>465.56</v>
      </c>
      <c r="G65" s="154">
        <v>8</v>
      </c>
      <c r="H65" s="151">
        <f t="shared" si="5"/>
        <v>3724.48</v>
      </c>
    </row>
    <row r="66" spans="1:8" s="10" customFormat="1" ht="50.45" customHeight="1">
      <c r="A66" s="172" t="s">
        <v>302</v>
      </c>
      <c r="B66" s="172" t="s">
        <v>178</v>
      </c>
      <c r="C66" s="188" t="s">
        <v>179</v>
      </c>
      <c r="D66" s="154" t="s">
        <v>1</v>
      </c>
      <c r="E66" s="162">
        <v>482.15</v>
      </c>
      <c r="F66" s="151">
        <f t="shared" si="4"/>
        <v>596.37</v>
      </c>
      <c r="G66" s="154">
        <v>16</v>
      </c>
      <c r="H66" s="151">
        <f t="shared" si="5"/>
        <v>9541.92</v>
      </c>
    </row>
    <row r="67" spans="1:8" s="10" customFormat="1" ht="42.75" customHeight="1">
      <c r="A67" s="172" t="s">
        <v>303</v>
      </c>
      <c r="B67" s="172" t="s">
        <v>316</v>
      </c>
      <c r="C67" s="188" t="s">
        <v>317</v>
      </c>
      <c r="D67" s="154" t="s">
        <v>42</v>
      </c>
      <c r="E67" s="151">
        <v>5.28</v>
      </c>
      <c r="F67" s="151">
        <f t="shared" si="4"/>
        <v>6.53</v>
      </c>
      <c r="G67" s="154">
        <v>100</v>
      </c>
      <c r="H67" s="151">
        <f t="shared" si="5"/>
        <v>653</v>
      </c>
    </row>
    <row r="68" spans="1:8" s="10" customFormat="1" ht="39" customHeight="1">
      <c r="A68" s="172" t="s">
        <v>304</v>
      </c>
      <c r="B68" s="172" t="s">
        <v>318</v>
      </c>
      <c r="C68" s="188" t="s">
        <v>319</v>
      </c>
      <c r="D68" s="154" t="s">
        <v>42</v>
      </c>
      <c r="E68" s="151">
        <v>6.85</v>
      </c>
      <c r="F68" s="151">
        <f t="shared" si="4"/>
        <v>8.4700000000000006</v>
      </c>
      <c r="G68" s="154">
        <v>600</v>
      </c>
      <c r="H68" s="151">
        <f t="shared" si="5"/>
        <v>5082</v>
      </c>
    </row>
    <row r="69" spans="1:8" s="10" customFormat="1" ht="39" customHeight="1">
      <c r="A69" s="172" t="s">
        <v>426</v>
      </c>
      <c r="B69" s="172" t="s">
        <v>320</v>
      </c>
      <c r="C69" s="188" t="s">
        <v>321</v>
      </c>
      <c r="D69" s="154" t="s">
        <v>42</v>
      </c>
      <c r="E69" s="151">
        <v>9.77</v>
      </c>
      <c r="F69" s="151">
        <f t="shared" si="4"/>
        <v>12.08</v>
      </c>
      <c r="G69" s="154">
        <v>200</v>
      </c>
      <c r="H69" s="151">
        <f t="shared" si="5"/>
        <v>2416</v>
      </c>
    </row>
    <row r="70" spans="1:8" s="10" customFormat="1" ht="39" customHeight="1">
      <c r="A70" s="172" t="s">
        <v>324</v>
      </c>
      <c r="B70" s="178" t="s">
        <v>322</v>
      </c>
      <c r="C70" s="188" t="s">
        <v>323</v>
      </c>
      <c r="D70" s="180" t="s">
        <v>42</v>
      </c>
      <c r="E70" s="189">
        <v>3.81</v>
      </c>
      <c r="F70" s="181">
        <f t="shared" si="4"/>
        <v>4.71</v>
      </c>
      <c r="G70" s="154">
        <v>300</v>
      </c>
      <c r="H70" s="179">
        <f t="shared" si="5"/>
        <v>1413</v>
      </c>
    </row>
    <row r="71" spans="1:8" ht="32.25" customHeight="1">
      <c r="A71" s="209" t="s">
        <v>329</v>
      </c>
      <c r="B71" s="365" t="s">
        <v>327</v>
      </c>
      <c r="C71" s="208" t="s">
        <v>328</v>
      </c>
      <c r="D71" s="221" t="s">
        <v>1</v>
      </c>
      <c r="E71" s="194">
        <v>3800.9</v>
      </c>
      <c r="F71" s="194">
        <f t="shared" si="4"/>
        <v>4701.33</v>
      </c>
      <c r="G71" s="221">
        <v>1</v>
      </c>
      <c r="H71" s="194">
        <f t="shared" si="5"/>
        <v>4701.33</v>
      </c>
    </row>
    <row r="72" spans="1:8" ht="32.25" customHeight="1">
      <c r="A72" s="209" t="s">
        <v>330</v>
      </c>
      <c r="B72" s="365" t="s">
        <v>331</v>
      </c>
      <c r="C72" s="208" t="s">
        <v>332</v>
      </c>
      <c r="D72" s="221" t="s">
        <v>1</v>
      </c>
      <c r="E72" s="194">
        <v>2950.68</v>
      </c>
      <c r="F72" s="194">
        <f t="shared" si="4"/>
        <v>3649.7</v>
      </c>
      <c r="G72" s="221">
        <v>7</v>
      </c>
      <c r="H72" s="194">
        <f t="shared" si="5"/>
        <v>25547.9</v>
      </c>
    </row>
    <row r="73" spans="1:8" ht="32.25" customHeight="1">
      <c r="A73" s="209" t="s">
        <v>427</v>
      </c>
      <c r="B73" s="365" t="s">
        <v>334</v>
      </c>
      <c r="C73" s="208" t="s">
        <v>333</v>
      </c>
      <c r="D73" s="221" t="s">
        <v>1</v>
      </c>
      <c r="E73" s="194">
        <v>2109.02</v>
      </c>
      <c r="F73" s="194">
        <f t="shared" si="4"/>
        <v>2608.65</v>
      </c>
      <c r="G73" s="221">
        <v>1</v>
      </c>
      <c r="H73" s="194">
        <f t="shared" si="5"/>
        <v>2608.65</v>
      </c>
    </row>
    <row r="74" spans="1:8" ht="21" customHeight="1" thickBot="1">
      <c r="A74" s="391"/>
      <c r="B74" s="392"/>
      <c r="C74" s="392"/>
      <c r="D74" s="392"/>
      <c r="E74" s="392"/>
      <c r="F74" s="393"/>
      <c r="G74" s="366" t="s">
        <v>86</v>
      </c>
      <c r="H74" s="367">
        <f>ROUND(SUM(H62:H73),2)</f>
        <v>58385.13</v>
      </c>
    </row>
    <row r="75" spans="1:8" ht="21" customHeight="1" thickBot="1">
      <c r="A75" s="368">
        <v>8</v>
      </c>
      <c r="B75" s="388" t="s">
        <v>336</v>
      </c>
      <c r="C75" s="389"/>
      <c r="D75" s="389"/>
      <c r="E75" s="389"/>
      <c r="F75" s="389"/>
      <c r="G75" s="389"/>
      <c r="H75" s="390"/>
    </row>
    <row r="76" spans="1:8" ht="73.5" customHeight="1">
      <c r="A76" s="209" t="s">
        <v>149</v>
      </c>
      <c r="B76" s="209" t="s">
        <v>111</v>
      </c>
      <c r="C76" s="208" t="s">
        <v>112</v>
      </c>
      <c r="D76" s="369" t="s">
        <v>9</v>
      </c>
      <c r="E76" s="210">
        <v>125.55</v>
      </c>
      <c r="F76" s="210">
        <f t="shared" ref="F76:F87" si="6">ROUND(E76+$F$3*E76,2)</f>
        <v>155.29</v>
      </c>
      <c r="G76" s="370">
        <f>'Anexo IE - Memorial de Calculo'!B232</f>
        <v>143</v>
      </c>
      <c r="H76" s="210">
        <f>ROUND(F76*$G$76,2)</f>
        <v>22206.47</v>
      </c>
    </row>
    <row r="77" spans="1:8" ht="37.15" customHeight="1">
      <c r="A77" s="209" t="s">
        <v>344</v>
      </c>
      <c r="B77" s="221" t="s">
        <v>135</v>
      </c>
      <c r="C77" s="201" t="s">
        <v>136</v>
      </c>
      <c r="D77" s="363" t="s">
        <v>9</v>
      </c>
      <c r="E77" s="194">
        <v>155.06</v>
      </c>
      <c r="F77" s="194">
        <f t="shared" si="6"/>
        <v>191.79</v>
      </c>
      <c r="G77" s="364">
        <f>'Anexo IE - Memorial de Calculo'!B233</f>
        <v>143</v>
      </c>
      <c r="H77" s="194">
        <f>ROUND(F77*$G$76,2)</f>
        <v>27425.97</v>
      </c>
    </row>
    <row r="78" spans="1:8" ht="58.5" customHeight="1">
      <c r="A78" s="209" t="s">
        <v>194</v>
      </c>
      <c r="B78" s="362" t="s">
        <v>113</v>
      </c>
      <c r="C78" s="201" t="s">
        <v>114</v>
      </c>
      <c r="D78" s="363" t="s">
        <v>9</v>
      </c>
      <c r="E78" s="194">
        <v>75</v>
      </c>
      <c r="F78" s="194">
        <f t="shared" si="6"/>
        <v>92.77</v>
      </c>
      <c r="G78" s="364">
        <f>'Anexo IE - Memorial de Calculo'!B234</f>
        <v>95.71</v>
      </c>
      <c r="H78" s="194">
        <f t="shared" ref="H78:H87" si="7">ROUND(F78*G78,2)</f>
        <v>8879.02</v>
      </c>
    </row>
    <row r="79" spans="1:8" s="10" customFormat="1" ht="51.75" customHeight="1">
      <c r="A79" s="172" t="s">
        <v>195</v>
      </c>
      <c r="B79" s="180" t="s">
        <v>348</v>
      </c>
      <c r="C79" s="191" t="s">
        <v>349</v>
      </c>
      <c r="D79" s="192" t="s">
        <v>42</v>
      </c>
      <c r="E79" s="181">
        <v>205.19</v>
      </c>
      <c r="F79" s="151">
        <f t="shared" si="6"/>
        <v>253.8</v>
      </c>
      <c r="G79" s="193">
        <v>54</v>
      </c>
      <c r="H79" s="151">
        <f t="shared" si="7"/>
        <v>13705.2</v>
      </c>
    </row>
    <row r="80" spans="1:8" s="10" customFormat="1" ht="51.75" customHeight="1">
      <c r="A80" s="172" t="s">
        <v>222</v>
      </c>
      <c r="B80" s="180" t="s">
        <v>244</v>
      </c>
      <c r="C80" s="195" t="s">
        <v>371</v>
      </c>
      <c r="D80" s="192" t="s">
        <v>42</v>
      </c>
      <c r="E80" s="196">
        <v>57.29</v>
      </c>
      <c r="F80" s="151">
        <f t="shared" si="6"/>
        <v>70.86</v>
      </c>
      <c r="G80" s="193">
        <v>28.5</v>
      </c>
      <c r="H80" s="151">
        <f t="shared" si="7"/>
        <v>2019.51</v>
      </c>
    </row>
    <row r="81" spans="1:10" s="10" customFormat="1" ht="39" customHeight="1">
      <c r="A81" s="172" t="s">
        <v>223</v>
      </c>
      <c r="B81" s="154" t="s">
        <v>337</v>
      </c>
      <c r="C81" s="195" t="s">
        <v>338</v>
      </c>
      <c r="D81" s="192" t="s">
        <v>42</v>
      </c>
      <c r="E81" s="196">
        <v>84.13</v>
      </c>
      <c r="F81" s="151">
        <f t="shared" si="6"/>
        <v>104.06</v>
      </c>
      <c r="G81" s="197">
        <v>28.1</v>
      </c>
      <c r="H81" s="151">
        <f t="shared" si="7"/>
        <v>2924.09</v>
      </c>
    </row>
    <row r="82" spans="1:10" s="10" customFormat="1" ht="39" customHeight="1">
      <c r="A82" s="172" t="s">
        <v>353</v>
      </c>
      <c r="B82" s="154" t="s">
        <v>367</v>
      </c>
      <c r="C82" s="195" t="s">
        <v>368</v>
      </c>
      <c r="D82" s="173" t="s">
        <v>1</v>
      </c>
      <c r="E82" s="196">
        <v>241.41</v>
      </c>
      <c r="F82" s="151">
        <f t="shared" si="6"/>
        <v>298.60000000000002</v>
      </c>
      <c r="G82" s="197">
        <v>4</v>
      </c>
      <c r="H82" s="151">
        <f t="shared" si="7"/>
        <v>1194.4000000000001</v>
      </c>
    </row>
    <row r="83" spans="1:10" s="10" customFormat="1" ht="75.75" customHeight="1">
      <c r="A83" s="172" t="s">
        <v>360</v>
      </c>
      <c r="B83" s="198" t="s">
        <v>347</v>
      </c>
      <c r="C83" s="174" t="s">
        <v>369</v>
      </c>
      <c r="D83" s="173" t="s">
        <v>1</v>
      </c>
      <c r="E83" s="151">
        <v>2766.99</v>
      </c>
      <c r="F83" s="151">
        <f t="shared" si="6"/>
        <v>3422.49</v>
      </c>
      <c r="G83" s="199">
        <v>4</v>
      </c>
      <c r="H83" s="151">
        <f t="shared" si="7"/>
        <v>13689.96</v>
      </c>
    </row>
    <row r="84" spans="1:10" s="10" customFormat="1" ht="49.5" customHeight="1">
      <c r="A84" s="172" t="s">
        <v>372</v>
      </c>
      <c r="B84" s="200" t="s">
        <v>359</v>
      </c>
      <c r="C84" s="174" t="s">
        <v>361</v>
      </c>
      <c r="D84" s="173" t="s">
        <v>59</v>
      </c>
      <c r="E84" s="151">
        <v>639.23</v>
      </c>
      <c r="F84" s="151">
        <f t="shared" si="6"/>
        <v>790.66</v>
      </c>
      <c r="G84" s="199">
        <f>'Anexo IE - Memorial de Calculo'!B251</f>
        <v>4.05</v>
      </c>
      <c r="H84" s="151">
        <f t="shared" si="7"/>
        <v>3202.17</v>
      </c>
    </row>
    <row r="85" spans="1:10" s="10" customFormat="1" ht="49.5" customHeight="1">
      <c r="A85" s="221" t="s">
        <v>378</v>
      </c>
      <c r="B85" s="200" t="s">
        <v>382</v>
      </c>
      <c r="C85" s="174" t="s">
        <v>383</v>
      </c>
      <c r="D85" s="173" t="s">
        <v>59</v>
      </c>
      <c r="E85" s="151">
        <v>67.69</v>
      </c>
      <c r="F85" s="151">
        <f t="shared" si="6"/>
        <v>83.73</v>
      </c>
      <c r="G85" s="199">
        <f>28.1*0.25*0.5</f>
        <v>3.5125000000000002</v>
      </c>
      <c r="H85" s="151">
        <f t="shared" si="7"/>
        <v>294.10000000000002</v>
      </c>
    </row>
    <row r="86" spans="1:10" s="10" customFormat="1" ht="49.5" customHeight="1">
      <c r="A86" s="221" t="s">
        <v>379</v>
      </c>
      <c r="B86" s="154" t="s">
        <v>373</v>
      </c>
      <c r="C86" s="174" t="s">
        <v>374</v>
      </c>
      <c r="D86" s="173" t="s">
        <v>375</v>
      </c>
      <c r="E86" s="151">
        <v>271.95</v>
      </c>
      <c r="F86" s="151">
        <f t="shared" si="6"/>
        <v>336.37</v>
      </c>
      <c r="G86" s="199">
        <f>10*0.25*0.07</f>
        <v>0.17500000000000002</v>
      </c>
      <c r="H86" s="151">
        <f t="shared" si="7"/>
        <v>58.86</v>
      </c>
    </row>
    <row r="87" spans="1:10" ht="39.75" customHeight="1">
      <c r="A87" s="172" t="s">
        <v>384</v>
      </c>
      <c r="B87" s="178" t="s">
        <v>376</v>
      </c>
      <c r="C87" s="201" t="s">
        <v>377</v>
      </c>
      <c r="D87" s="178" t="s">
        <v>380</v>
      </c>
      <c r="E87" s="194">
        <v>23.89</v>
      </c>
      <c r="F87" s="194">
        <f t="shared" si="6"/>
        <v>29.55</v>
      </c>
      <c r="G87" s="202">
        <v>31.28</v>
      </c>
      <c r="H87" s="194">
        <f t="shared" si="7"/>
        <v>924.32</v>
      </c>
    </row>
    <row r="88" spans="1:10" s="10" customFormat="1" ht="19.5" customHeight="1" thickBot="1">
      <c r="A88" s="376"/>
      <c r="B88" s="377"/>
      <c r="C88" s="377"/>
      <c r="D88" s="377"/>
      <c r="E88" s="377"/>
      <c r="F88" s="378"/>
      <c r="G88" s="169" t="s">
        <v>86</v>
      </c>
      <c r="H88" s="170">
        <f>SUM(H76:H87)</f>
        <v>96524.07</v>
      </c>
    </row>
    <row r="89" spans="1:10" s="10" customFormat="1" ht="23.25" customHeight="1" thickBot="1">
      <c r="A89" s="171">
        <v>9</v>
      </c>
      <c r="B89" s="410" t="s">
        <v>115</v>
      </c>
      <c r="C89" s="411"/>
      <c r="D89" s="411"/>
      <c r="E89" s="411"/>
      <c r="F89" s="411"/>
      <c r="G89" s="411"/>
      <c r="H89" s="412"/>
    </row>
    <row r="90" spans="1:10" s="10" customFormat="1" ht="51" customHeight="1">
      <c r="A90" s="172" t="s">
        <v>196</v>
      </c>
      <c r="B90" s="172" t="s">
        <v>116</v>
      </c>
      <c r="C90" s="188" t="s">
        <v>117</v>
      </c>
      <c r="D90" s="190" t="s">
        <v>9</v>
      </c>
      <c r="E90" s="162">
        <v>11.62</v>
      </c>
      <c r="F90" s="162">
        <f>ROUND(E90+$F$3*E90,2)</f>
        <v>14.37</v>
      </c>
      <c r="G90" s="172">
        <f>'Anexo IE - Memorial de Calculo'!B271</f>
        <v>663.52</v>
      </c>
      <c r="H90" s="162">
        <f>ROUND(F90*G90,2)</f>
        <v>9534.7800000000007</v>
      </c>
    </row>
    <row r="91" spans="1:10" s="10" customFormat="1" ht="54.75" customHeight="1">
      <c r="A91" s="172" t="s">
        <v>197</v>
      </c>
      <c r="B91" s="154" t="s">
        <v>118</v>
      </c>
      <c r="C91" s="174" t="s">
        <v>119</v>
      </c>
      <c r="D91" s="173" t="s">
        <v>9</v>
      </c>
      <c r="E91" s="151">
        <v>52.77</v>
      </c>
      <c r="F91" s="151">
        <f>ROUND(E91+$F$3*E91,2)</f>
        <v>65.27</v>
      </c>
      <c r="G91" s="154">
        <f>'[1]2 memoria de calculo'!I181</f>
        <v>20.99</v>
      </c>
      <c r="H91" s="151">
        <f>ROUND(F91*G91,2)</f>
        <v>1370.02</v>
      </c>
    </row>
    <row r="92" spans="1:10" s="10" customFormat="1" ht="23.45" customHeight="1" thickBot="1">
      <c r="A92" s="203"/>
      <c r="B92" s="203"/>
      <c r="C92" s="204"/>
      <c r="D92" s="205"/>
      <c r="E92" s="203"/>
      <c r="F92" s="203"/>
      <c r="G92" s="169" t="s">
        <v>86</v>
      </c>
      <c r="H92" s="170">
        <f>ROUND(SUM(H90:H91),2)</f>
        <v>10904.8</v>
      </c>
    </row>
    <row r="93" spans="1:10" s="10" customFormat="1" ht="23.45" customHeight="1">
      <c r="A93" s="215">
        <v>10</v>
      </c>
      <c r="B93" s="414" t="s">
        <v>429</v>
      </c>
      <c r="C93" s="415"/>
      <c r="D93" s="415"/>
      <c r="E93" s="415"/>
      <c r="F93" s="415"/>
      <c r="G93" s="415"/>
      <c r="H93" s="416"/>
    </row>
    <row r="94" spans="1:10" ht="57.75" customHeight="1">
      <c r="A94" s="221" t="s">
        <v>430</v>
      </c>
      <c r="B94" s="221" t="s">
        <v>431</v>
      </c>
      <c r="C94" s="201" t="s">
        <v>432</v>
      </c>
      <c r="D94" s="221" t="s">
        <v>1</v>
      </c>
      <c r="E94" s="221">
        <v>801.61</v>
      </c>
      <c r="F94" s="194">
        <f>ROUND(E94+$F$3*E94,2)</f>
        <v>991.51</v>
      </c>
      <c r="G94" s="221">
        <v>3</v>
      </c>
      <c r="H94" s="194">
        <f>ROUND(F94*G94,2)</f>
        <v>2974.53</v>
      </c>
    </row>
    <row r="95" spans="1:10" s="10" customFormat="1" ht="23.45" customHeight="1">
      <c r="A95" s="417"/>
      <c r="B95" s="417"/>
      <c r="C95" s="417"/>
      <c r="D95" s="417"/>
      <c r="E95" s="417"/>
      <c r="F95" s="417"/>
      <c r="G95" s="302" t="s">
        <v>86</v>
      </c>
      <c r="H95" s="182">
        <f>H94</f>
        <v>2974.53</v>
      </c>
    </row>
    <row r="96" spans="1:10" s="10" customFormat="1" ht="16.149999999999999" customHeight="1">
      <c r="A96" s="203"/>
      <c r="B96" s="203"/>
      <c r="C96" s="204"/>
      <c r="D96" s="205"/>
      <c r="E96" s="203"/>
      <c r="F96" s="413" t="s">
        <v>0</v>
      </c>
      <c r="G96" s="413"/>
      <c r="H96" s="214">
        <f>SUM(H92,H88,H74,H60,H50,H29,H22,H16,H12,H95)</f>
        <v>444637.2</v>
      </c>
      <c r="J96" s="10" t="s">
        <v>155</v>
      </c>
    </row>
    <row r="97" spans="1:9" ht="12.75" customHeight="1">
      <c r="A97" s="206"/>
      <c r="B97" s="206"/>
      <c r="C97" s="206"/>
      <c r="D97" s="206"/>
      <c r="E97" s="206"/>
      <c r="F97" s="206"/>
      <c r="G97" s="206"/>
      <c r="H97" s="206"/>
    </row>
    <row r="98" spans="1:9" ht="12.75" customHeight="1">
      <c r="A98" s="206"/>
      <c r="B98" s="206"/>
      <c r="C98" s="207"/>
      <c r="D98" s="206"/>
      <c r="E98" s="207"/>
      <c r="F98" s="207"/>
      <c r="G98" s="207"/>
      <c r="H98" s="207"/>
    </row>
    <row r="99" spans="1:9" ht="21.75" customHeight="1">
      <c r="A99" s="206"/>
      <c r="B99" s="206"/>
      <c r="C99" s="409" t="s">
        <v>485</v>
      </c>
      <c r="D99" s="409"/>
      <c r="E99" s="409"/>
      <c r="F99" s="408"/>
      <c r="G99" s="408"/>
      <c r="H99" s="408"/>
    </row>
    <row r="100" spans="1:9" ht="65.25" customHeight="1">
      <c r="A100" s="86"/>
      <c r="B100" s="86"/>
      <c r="C100" s="418" t="s">
        <v>486</v>
      </c>
      <c r="D100" s="409"/>
      <c r="E100" s="409"/>
      <c r="G100" s="87"/>
      <c r="H100" s="88"/>
    </row>
    <row r="101" spans="1:9" ht="12.75" customHeight="1">
      <c r="G101" s="87"/>
      <c r="H101" s="89" t="s">
        <v>154</v>
      </c>
    </row>
    <row r="102" spans="1:9" ht="12.75" customHeight="1">
      <c r="G102" s="87"/>
      <c r="H102" s="88"/>
      <c r="I102" s="89"/>
    </row>
    <row r="103" spans="1:9" ht="12.75" customHeight="1">
      <c r="G103" s="87"/>
      <c r="H103" s="88"/>
    </row>
    <row r="104" spans="1:9" ht="12.75" customHeight="1">
      <c r="G104" s="87"/>
      <c r="H104" s="88"/>
    </row>
    <row r="105" spans="1:9" ht="12.75" customHeight="1">
      <c r="G105" s="87"/>
      <c r="H105" s="88"/>
    </row>
    <row r="106" spans="1:9" ht="12.75" customHeight="1">
      <c r="G106" s="87"/>
      <c r="H106" s="88"/>
    </row>
    <row r="107" spans="1:9" ht="18.75" customHeight="1">
      <c r="C107" s="407"/>
      <c r="D107" s="407"/>
      <c r="E107" s="407"/>
      <c r="F107" s="407"/>
      <c r="G107" s="87"/>
      <c r="H107" s="88"/>
    </row>
    <row r="108" spans="1:9" ht="15" customHeight="1">
      <c r="C108" s="407"/>
      <c r="D108" s="407"/>
      <c r="E108" s="407"/>
      <c r="F108" s="407"/>
      <c r="G108" s="87"/>
      <c r="H108" s="88"/>
    </row>
    <row r="109" spans="1:9" ht="17.25" customHeight="1">
      <c r="C109" s="407"/>
      <c r="D109" s="407"/>
      <c r="E109" s="407"/>
      <c r="F109" s="407"/>
      <c r="G109" s="87"/>
      <c r="H109" s="88"/>
    </row>
    <row r="110" spans="1:9" ht="15" customHeight="1">
      <c r="G110" s="87"/>
      <c r="H110" s="88"/>
    </row>
    <row r="111" spans="1:9" ht="12.75" customHeight="1">
      <c r="G111" s="87"/>
      <c r="H111" s="88"/>
    </row>
    <row r="112" spans="1:9" ht="12.75" customHeight="1">
      <c r="G112" s="87"/>
      <c r="H112" s="88"/>
    </row>
    <row r="113" spans="7:8" ht="12.75" customHeight="1">
      <c r="G113" s="87"/>
      <c r="H113" s="88"/>
    </row>
    <row r="114" spans="7:8" ht="12.75" customHeight="1">
      <c r="G114" s="87"/>
      <c r="H114" s="88"/>
    </row>
    <row r="115" spans="7:8" ht="12.75" customHeight="1">
      <c r="G115" s="87"/>
      <c r="H115" s="88"/>
    </row>
    <row r="116" spans="7:8" ht="12.75" customHeight="1">
      <c r="G116" s="87"/>
      <c r="H116" s="88"/>
    </row>
    <row r="117" spans="7:8" ht="12.75" customHeight="1">
      <c r="G117" s="87"/>
      <c r="H117" s="88"/>
    </row>
    <row r="118" spans="7:8" ht="12.75" customHeight="1">
      <c r="G118" s="87"/>
      <c r="H118" s="88"/>
    </row>
    <row r="119" spans="7:8" ht="12.75" customHeight="1">
      <c r="G119" s="87"/>
      <c r="H119" s="88"/>
    </row>
    <row r="120" spans="7:8" ht="12.75" customHeight="1">
      <c r="G120" s="87"/>
      <c r="H120" s="88"/>
    </row>
    <row r="121" spans="7:8" ht="12.75" customHeight="1">
      <c r="G121" s="87"/>
      <c r="H121" s="88"/>
    </row>
    <row r="122" spans="7:8" ht="12.75" customHeight="1">
      <c r="G122" s="87"/>
      <c r="H122" s="88"/>
    </row>
    <row r="123" spans="7:8" ht="12.75" customHeight="1">
      <c r="G123" s="87"/>
      <c r="H123" s="88"/>
    </row>
    <row r="124" spans="7:8" ht="12.75" customHeight="1">
      <c r="G124" s="87"/>
      <c r="H124" s="88"/>
    </row>
    <row r="125" spans="7:8" ht="12.75" customHeight="1">
      <c r="G125" s="87"/>
      <c r="H125" s="88"/>
    </row>
    <row r="126" spans="7:8" ht="12.75" customHeight="1">
      <c r="G126" s="87"/>
      <c r="H126" s="88"/>
    </row>
    <row r="127" spans="7:8" ht="12.75" customHeight="1">
      <c r="G127" s="87"/>
      <c r="H127" s="88"/>
    </row>
    <row r="128" spans="7:8" ht="12.75" customHeight="1">
      <c r="G128" s="87"/>
      <c r="H128" s="88"/>
    </row>
    <row r="129" spans="7:8" ht="12.75" customHeight="1">
      <c r="G129" s="87"/>
      <c r="H129" s="88"/>
    </row>
    <row r="130" spans="7:8" ht="12.75" customHeight="1">
      <c r="G130" s="87"/>
      <c r="H130" s="88"/>
    </row>
    <row r="131" spans="7:8" ht="12.75" customHeight="1">
      <c r="G131" s="87"/>
      <c r="H131" s="88"/>
    </row>
    <row r="132" spans="7:8" ht="12.75" customHeight="1">
      <c r="G132" s="87"/>
      <c r="H132" s="88"/>
    </row>
    <row r="133" spans="7:8" ht="12.75" customHeight="1">
      <c r="G133" s="87"/>
      <c r="H133" s="88"/>
    </row>
    <row r="134" spans="7:8" ht="12.75" customHeight="1">
      <c r="G134" s="87"/>
      <c r="H134" s="88"/>
    </row>
    <row r="135" spans="7:8" ht="12.75" customHeight="1">
      <c r="G135" s="87"/>
      <c r="H135" s="88"/>
    </row>
    <row r="136" spans="7:8" ht="12.75" customHeight="1">
      <c r="G136" s="87"/>
      <c r="H136" s="88"/>
    </row>
    <row r="137" spans="7:8" ht="12.75" customHeight="1">
      <c r="G137" s="87"/>
      <c r="H137" s="88"/>
    </row>
    <row r="138" spans="7:8" ht="12.75" customHeight="1">
      <c r="G138" s="87"/>
      <c r="H138" s="88"/>
    </row>
    <row r="139" spans="7:8" ht="12.75" customHeight="1">
      <c r="G139" s="87"/>
      <c r="H139" s="88"/>
    </row>
    <row r="140" spans="7:8" ht="12.75" customHeight="1">
      <c r="G140" s="87"/>
      <c r="H140" s="88"/>
    </row>
    <row r="141" spans="7:8" ht="12.75" customHeight="1">
      <c r="G141" s="87"/>
      <c r="H141" s="88"/>
    </row>
    <row r="142" spans="7:8" ht="12.75" customHeight="1">
      <c r="G142" s="87"/>
      <c r="H142" s="88"/>
    </row>
    <row r="143" spans="7:8" ht="12.75" customHeight="1">
      <c r="G143" s="87"/>
      <c r="H143" s="88"/>
    </row>
    <row r="144" spans="7:8" ht="12.75" customHeight="1">
      <c r="G144" s="87"/>
      <c r="H144" s="88"/>
    </row>
    <row r="145" spans="7:8" ht="12.75" customHeight="1">
      <c r="G145" s="87"/>
      <c r="H145" s="88"/>
    </row>
    <row r="146" spans="7:8" ht="12.75" customHeight="1">
      <c r="G146" s="87"/>
      <c r="H146" s="88"/>
    </row>
    <row r="147" spans="7:8" ht="12.75" customHeight="1">
      <c r="G147" s="87"/>
      <c r="H147" s="88"/>
    </row>
    <row r="148" spans="7:8" ht="12.75" customHeight="1">
      <c r="G148" s="87"/>
      <c r="H148" s="88"/>
    </row>
    <row r="149" spans="7:8" ht="12.75" customHeight="1">
      <c r="G149" s="87"/>
      <c r="H149" s="88"/>
    </row>
    <row r="150" spans="7:8" ht="12.75" customHeight="1">
      <c r="G150" s="87"/>
      <c r="H150" s="88"/>
    </row>
    <row r="151" spans="7:8" ht="12.75" customHeight="1">
      <c r="G151" s="87"/>
      <c r="H151" s="88"/>
    </row>
    <row r="152" spans="7:8" ht="12.75" customHeight="1">
      <c r="G152" s="87"/>
      <c r="H152" s="88"/>
    </row>
    <row r="153" spans="7:8" ht="12.75" customHeight="1">
      <c r="G153" s="87"/>
      <c r="H153" s="88"/>
    </row>
    <row r="154" spans="7:8" ht="12.75" customHeight="1">
      <c r="G154" s="87"/>
      <c r="H154" s="88"/>
    </row>
    <row r="155" spans="7:8" ht="12.75" customHeight="1">
      <c r="G155" s="87"/>
      <c r="H155" s="88"/>
    </row>
    <row r="156" spans="7:8" ht="12.75" customHeight="1">
      <c r="G156" s="87"/>
      <c r="H156" s="88"/>
    </row>
    <row r="157" spans="7:8" ht="12.75" customHeight="1">
      <c r="G157" s="87"/>
      <c r="H157" s="88"/>
    </row>
    <row r="158" spans="7:8" ht="12.75" customHeight="1">
      <c r="G158" s="87"/>
      <c r="H158" s="88"/>
    </row>
    <row r="159" spans="7:8" ht="12.75" customHeight="1">
      <c r="G159" s="87"/>
      <c r="H159" s="88"/>
    </row>
    <row r="160" spans="7:8" ht="12.75" customHeight="1">
      <c r="G160" s="87"/>
      <c r="H160" s="88"/>
    </row>
    <row r="161" spans="7:8" ht="12.75" customHeight="1">
      <c r="G161" s="87"/>
      <c r="H161" s="88"/>
    </row>
    <row r="162" spans="7:8" ht="12.75" customHeight="1">
      <c r="G162" s="87"/>
      <c r="H162" s="88"/>
    </row>
    <row r="163" spans="7:8" ht="12.75" customHeight="1">
      <c r="G163" s="87"/>
      <c r="H163" s="88"/>
    </row>
    <row r="164" spans="7:8" ht="12.75" customHeight="1">
      <c r="G164" s="87"/>
      <c r="H164" s="88"/>
    </row>
    <row r="165" spans="7:8" ht="12.75" customHeight="1">
      <c r="G165" s="87"/>
      <c r="H165" s="88"/>
    </row>
    <row r="166" spans="7:8" ht="12.75" customHeight="1">
      <c r="G166" s="87"/>
      <c r="H166" s="88"/>
    </row>
    <row r="167" spans="7:8" ht="12.75" customHeight="1">
      <c r="G167" s="87"/>
      <c r="H167" s="88"/>
    </row>
    <row r="168" spans="7:8" ht="12.75" customHeight="1">
      <c r="G168" s="87"/>
      <c r="H168" s="88"/>
    </row>
    <row r="169" spans="7:8" ht="12.75" customHeight="1">
      <c r="G169" s="87"/>
      <c r="H169" s="88"/>
    </row>
    <row r="170" spans="7:8" ht="12.75" customHeight="1">
      <c r="G170" s="87"/>
      <c r="H170" s="88"/>
    </row>
    <row r="171" spans="7:8" ht="12.75" customHeight="1">
      <c r="G171" s="87"/>
      <c r="H171" s="88"/>
    </row>
    <row r="172" spans="7:8" ht="12.75" customHeight="1">
      <c r="G172" s="87"/>
      <c r="H172" s="88"/>
    </row>
    <row r="173" spans="7:8" ht="12.75" customHeight="1">
      <c r="G173" s="87"/>
      <c r="H173" s="88"/>
    </row>
    <row r="174" spans="7:8" ht="12.75" customHeight="1">
      <c r="G174" s="87"/>
      <c r="H174" s="88"/>
    </row>
    <row r="175" spans="7:8" ht="12.75" customHeight="1">
      <c r="G175" s="87"/>
      <c r="H175" s="88"/>
    </row>
    <row r="176" spans="7:8" ht="12.75" customHeight="1">
      <c r="G176" s="87"/>
      <c r="H176" s="88"/>
    </row>
    <row r="177" spans="7:8" ht="12.75" customHeight="1">
      <c r="G177" s="87"/>
      <c r="H177" s="88"/>
    </row>
    <row r="178" spans="7:8" ht="12.75" customHeight="1">
      <c r="G178" s="87"/>
      <c r="H178" s="88"/>
    </row>
    <row r="179" spans="7:8" ht="12.75" customHeight="1">
      <c r="G179" s="87"/>
      <c r="H179" s="88"/>
    </row>
    <row r="180" spans="7:8" ht="12.75" customHeight="1">
      <c r="G180" s="87"/>
      <c r="H180" s="88"/>
    </row>
    <row r="181" spans="7:8" ht="12.75" customHeight="1">
      <c r="G181" s="87"/>
      <c r="H181" s="88"/>
    </row>
    <row r="182" spans="7:8" ht="12.75" customHeight="1">
      <c r="G182" s="87"/>
      <c r="H182" s="88"/>
    </row>
    <row r="183" spans="7:8" ht="12.75" customHeight="1">
      <c r="G183" s="87"/>
      <c r="H183" s="88"/>
    </row>
    <row r="184" spans="7:8" ht="12.75" customHeight="1">
      <c r="G184" s="87"/>
      <c r="H184" s="88"/>
    </row>
    <row r="185" spans="7:8" ht="12.75" customHeight="1">
      <c r="G185" s="87"/>
      <c r="H185" s="88"/>
    </row>
    <row r="186" spans="7:8" ht="12.75" customHeight="1">
      <c r="G186" s="87"/>
      <c r="H186" s="88"/>
    </row>
    <row r="187" spans="7:8" ht="12.75" customHeight="1">
      <c r="G187" s="87"/>
      <c r="H187" s="88"/>
    </row>
    <row r="188" spans="7:8" ht="12.75" customHeight="1">
      <c r="G188" s="87"/>
      <c r="H188" s="88"/>
    </row>
    <row r="189" spans="7:8" ht="12.75" customHeight="1">
      <c r="G189" s="87"/>
      <c r="H189" s="88"/>
    </row>
    <row r="190" spans="7:8" ht="12.75" customHeight="1">
      <c r="G190" s="87"/>
      <c r="H190" s="88"/>
    </row>
    <row r="191" spans="7:8" ht="12.75" customHeight="1">
      <c r="G191" s="87"/>
      <c r="H191" s="88"/>
    </row>
    <row r="192" spans="7:8" ht="12.75" customHeight="1">
      <c r="G192" s="87"/>
      <c r="H192" s="88"/>
    </row>
    <row r="193" spans="7:8" ht="12.75" customHeight="1">
      <c r="G193" s="87"/>
      <c r="H193" s="88"/>
    </row>
    <row r="194" spans="7:8" ht="12.75" customHeight="1">
      <c r="G194" s="87"/>
      <c r="H194" s="88"/>
    </row>
    <row r="195" spans="7:8" ht="12.75" customHeight="1">
      <c r="G195" s="87"/>
      <c r="H195" s="88"/>
    </row>
    <row r="196" spans="7:8" ht="12.75" customHeight="1">
      <c r="G196" s="87"/>
      <c r="H196" s="88"/>
    </row>
    <row r="197" spans="7:8" ht="12.75" customHeight="1">
      <c r="G197" s="87"/>
      <c r="H197" s="88"/>
    </row>
    <row r="198" spans="7:8" ht="12.75" customHeight="1">
      <c r="G198" s="87"/>
      <c r="H198" s="88"/>
    </row>
    <row r="199" spans="7:8" ht="12.75" customHeight="1">
      <c r="G199" s="87"/>
      <c r="H199" s="88"/>
    </row>
    <row r="200" spans="7:8" ht="12.75" customHeight="1">
      <c r="G200" s="87"/>
      <c r="H200" s="88"/>
    </row>
    <row r="201" spans="7:8" ht="12.75" customHeight="1">
      <c r="G201" s="87"/>
      <c r="H201" s="88"/>
    </row>
    <row r="202" spans="7:8" ht="12.75" customHeight="1">
      <c r="G202" s="87"/>
      <c r="H202" s="88"/>
    </row>
    <row r="203" spans="7:8" ht="12.75" customHeight="1">
      <c r="G203" s="87"/>
      <c r="H203" s="88"/>
    </row>
    <row r="204" spans="7:8" ht="12.75" customHeight="1">
      <c r="G204" s="87"/>
      <c r="H204" s="88"/>
    </row>
    <row r="205" spans="7:8" ht="12.75" customHeight="1">
      <c r="G205" s="87"/>
      <c r="H205" s="88"/>
    </row>
    <row r="206" spans="7:8" ht="12.75" customHeight="1">
      <c r="G206" s="87"/>
      <c r="H206" s="88"/>
    </row>
    <row r="207" spans="7:8" ht="12.75" customHeight="1">
      <c r="G207" s="87"/>
      <c r="H207" s="88"/>
    </row>
    <row r="208" spans="7:8" ht="12.75" customHeight="1">
      <c r="G208" s="87"/>
      <c r="H208" s="88"/>
    </row>
    <row r="209" spans="7:8" ht="12.75" customHeight="1">
      <c r="G209" s="87"/>
      <c r="H209" s="88"/>
    </row>
    <row r="210" spans="7:8" ht="12.75" customHeight="1">
      <c r="G210" s="87"/>
      <c r="H210" s="88"/>
    </row>
    <row r="211" spans="7:8" ht="12.75" customHeight="1">
      <c r="G211" s="87"/>
      <c r="H211" s="88"/>
    </row>
    <row r="212" spans="7:8" ht="12.75" customHeight="1">
      <c r="G212" s="87"/>
      <c r="H212" s="88"/>
    </row>
    <row r="213" spans="7:8" ht="12.75" customHeight="1">
      <c r="G213" s="87"/>
      <c r="H213" s="88"/>
    </row>
    <row r="214" spans="7:8" ht="12.75" customHeight="1">
      <c r="G214" s="87"/>
      <c r="H214" s="88"/>
    </row>
    <row r="215" spans="7:8" ht="12.75" customHeight="1">
      <c r="G215" s="87"/>
      <c r="H215" s="88"/>
    </row>
    <row r="216" spans="7:8" ht="12.75" customHeight="1">
      <c r="G216" s="87"/>
      <c r="H216" s="88"/>
    </row>
    <row r="217" spans="7:8" ht="12.75" customHeight="1">
      <c r="G217" s="87"/>
      <c r="H217" s="88"/>
    </row>
    <row r="218" spans="7:8" ht="12.75" customHeight="1">
      <c r="G218" s="87"/>
      <c r="H218" s="88"/>
    </row>
    <row r="219" spans="7:8" ht="12.75" customHeight="1">
      <c r="G219" s="87"/>
      <c r="H219" s="88"/>
    </row>
    <row r="220" spans="7:8" ht="12.75" customHeight="1">
      <c r="G220" s="87"/>
      <c r="H220" s="88"/>
    </row>
    <row r="221" spans="7:8" ht="12.75" customHeight="1">
      <c r="G221" s="87"/>
      <c r="H221" s="88"/>
    </row>
    <row r="222" spans="7:8" ht="12.75" customHeight="1">
      <c r="G222" s="87"/>
      <c r="H222" s="88"/>
    </row>
    <row r="223" spans="7:8" ht="12.75" customHeight="1">
      <c r="G223" s="87"/>
      <c r="H223" s="88"/>
    </row>
    <row r="224" spans="7:8" ht="12.75" customHeight="1">
      <c r="G224" s="87"/>
      <c r="H224" s="88"/>
    </row>
    <row r="225" spans="7:8" ht="12.75" customHeight="1">
      <c r="G225" s="87"/>
      <c r="H225" s="88"/>
    </row>
    <row r="226" spans="7:8" ht="12.75" customHeight="1">
      <c r="G226" s="87"/>
      <c r="H226" s="88"/>
    </row>
    <row r="227" spans="7:8" ht="12.75" customHeight="1">
      <c r="G227" s="87"/>
      <c r="H227" s="88"/>
    </row>
    <row r="228" spans="7:8" ht="12.75" customHeight="1">
      <c r="G228" s="87"/>
      <c r="H228" s="88"/>
    </row>
    <row r="229" spans="7:8" ht="12.75" customHeight="1">
      <c r="G229" s="87"/>
      <c r="H229" s="88"/>
    </row>
    <row r="230" spans="7:8" ht="12.75" customHeight="1">
      <c r="G230" s="87"/>
      <c r="H230" s="88"/>
    </row>
    <row r="231" spans="7:8" ht="12.75" customHeight="1">
      <c r="G231" s="87"/>
      <c r="H231" s="88"/>
    </row>
    <row r="232" spans="7:8" ht="12.75" customHeight="1">
      <c r="G232" s="87"/>
      <c r="H232" s="88"/>
    </row>
    <row r="233" spans="7:8" ht="12.75" customHeight="1">
      <c r="G233" s="87"/>
      <c r="H233" s="88"/>
    </row>
    <row r="234" spans="7:8" ht="12.75" customHeight="1">
      <c r="G234" s="87"/>
      <c r="H234" s="88"/>
    </row>
    <row r="235" spans="7:8" ht="12.75" customHeight="1">
      <c r="G235" s="87"/>
      <c r="H235" s="88"/>
    </row>
    <row r="236" spans="7:8" ht="12.75" customHeight="1">
      <c r="G236" s="87"/>
      <c r="H236" s="88"/>
    </row>
    <row r="237" spans="7:8" ht="12.75" customHeight="1">
      <c r="G237" s="87"/>
      <c r="H237" s="88"/>
    </row>
    <row r="238" spans="7:8" ht="12.75" customHeight="1">
      <c r="G238" s="87"/>
      <c r="H238" s="88"/>
    </row>
    <row r="239" spans="7:8" ht="12.75" customHeight="1">
      <c r="G239" s="87"/>
      <c r="H239" s="88"/>
    </row>
    <row r="240" spans="7:8" ht="12.75" customHeight="1">
      <c r="G240" s="87"/>
      <c r="H240" s="88"/>
    </row>
    <row r="241" spans="7:8" ht="12.75" customHeight="1">
      <c r="G241" s="87"/>
      <c r="H241" s="88"/>
    </row>
    <row r="242" spans="7:8" ht="12.75" customHeight="1">
      <c r="G242" s="87"/>
      <c r="H242" s="88"/>
    </row>
    <row r="243" spans="7:8" ht="12.75" customHeight="1">
      <c r="G243" s="87"/>
      <c r="H243" s="88"/>
    </row>
    <row r="244" spans="7:8" ht="12.75" customHeight="1">
      <c r="G244" s="87"/>
      <c r="H244" s="88"/>
    </row>
    <row r="245" spans="7:8" ht="12.75" customHeight="1">
      <c r="G245" s="87"/>
      <c r="H245" s="88"/>
    </row>
    <row r="246" spans="7:8" ht="12.75" customHeight="1">
      <c r="G246" s="87"/>
      <c r="H246" s="88"/>
    </row>
    <row r="247" spans="7:8" ht="12.75" customHeight="1">
      <c r="G247" s="87"/>
      <c r="H247" s="88"/>
    </row>
    <row r="248" spans="7:8" ht="12.75" customHeight="1">
      <c r="G248" s="87"/>
      <c r="H248" s="88"/>
    </row>
    <row r="249" spans="7:8" ht="12.75" customHeight="1">
      <c r="G249" s="87"/>
      <c r="H249" s="88"/>
    </row>
    <row r="250" spans="7:8" ht="12.75" customHeight="1">
      <c r="G250" s="87"/>
      <c r="H250" s="88"/>
    </row>
    <row r="251" spans="7:8" ht="12.75" customHeight="1">
      <c r="G251" s="87"/>
      <c r="H251" s="88"/>
    </row>
    <row r="252" spans="7:8" ht="12.75" customHeight="1">
      <c r="G252" s="87"/>
      <c r="H252" s="88"/>
    </row>
    <row r="253" spans="7:8" ht="12.75" customHeight="1">
      <c r="G253" s="87"/>
      <c r="H253" s="88"/>
    </row>
    <row r="254" spans="7:8" ht="12.75" customHeight="1">
      <c r="G254" s="87"/>
      <c r="H254" s="88"/>
    </row>
    <row r="255" spans="7:8" ht="12.75" customHeight="1">
      <c r="G255" s="87"/>
      <c r="H255" s="88"/>
    </row>
    <row r="256" spans="7:8" ht="12.75" customHeight="1">
      <c r="G256" s="87"/>
      <c r="H256" s="88"/>
    </row>
    <row r="257" spans="7:8" ht="12.75" customHeight="1">
      <c r="G257" s="87"/>
      <c r="H257" s="88"/>
    </row>
    <row r="258" spans="7:8" ht="12.75" customHeight="1">
      <c r="G258" s="87"/>
      <c r="H258" s="88"/>
    </row>
    <row r="259" spans="7:8" ht="12.75" customHeight="1">
      <c r="G259" s="87"/>
      <c r="H259" s="88"/>
    </row>
    <row r="260" spans="7:8" ht="12.75" customHeight="1">
      <c r="G260" s="87"/>
      <c r="H260" s="88"/>
    </row>
    <row r="261" spans="7:8" ht="12.75" customHeight="1">
      <c r="G261" s="87"/>
      <c r="H261" s="88"/>
    </row>
    <row r="262" spans="7:8" ht="12.75" customHeight="1">
      <c r="G262" s="87"/>
      <c r="H262" s="88"/>
    </row>
    <row r="263" spans="7:8" ht="12.75" customHeight="1">
      <c r="G263" s="87"/>
      <c r="H263" s="88"/>
    </row>
    <row r="264" spans="7:8" ht="12.75" customHeight="1">
      <c r="G264" s="87"/>
      <c r="H264" s="88"/>
    </row>
    <row r="265" spans="7:8" ht="12.75" customHeight="1">
      <c r="G265" s="87"/>
      <c r="H265" s="88"/>
    </row>
    <row r="266" spans="7:8" ht="12.75" customHeight="1">
      <c r="G266" s="87"/>
      <c r="H266" s="88"/>
    </row>
    <row r="267" spans="7:8" ht="12.75" customHeight="1">
      <c r="G267" s="87"/>
      <c r="H267" s="88"/>
    </row>
    <row r="268" spans="7:8" ht="12.75" customHeight="1">
      <c r="G268" s="87"/>
      <c r="H268" s="88"/>
    </row>
    <row r="269" spans="7:8" ht="12.75" customHeight="1">
      <c r="G269" s="87"/>
      <c r="H269" s="88"/>
    </row>
    <row r="270" spans="7:8" ht="12.75" customHeight="1">
      <c r="G270" s="87"/>
      <c r="H270" s="88"/>
    </row>
    <row r="271" spans="7:8" ht="12.75" customHeight="1">
      <c r="G271" s="87"/>
      <c r="H271" s="88"/>
    </row>
    <row r="272" spans="7:8" ht="12.75" customHeight="1">
      <c r="G272" s="87"/>
      <c r="H272" s="88"/>
    </row>
    <row r="273" spans="7:8" ht="12.75" customHeight="1">
      <c r="G273" s="87"/>
      <c r="H273" s="88"/>
    </row>
    <row r="274" spans="7:8" ht="12.75" customHeight="1">
      <c r="G274" s="87"/>
      <c r="H274" s="88"/>
    </row>
    <row r="275" spans="7:8" ht="12.75" customHeight="1">
      <c r="G275" s="87"/>
      <c r="H275" s="88"/>
    </row>
    <row r="276" spans="7:8" ht="12.75" customHeight="1">
      <c r="G276" s="87"/>
      <c r="H276" s="88"/>
    </row>
    <row r="277" spans="7:8" ht="12.75" customHeight="1">
      <c r="G277" s="87"/>
      <c r="H277" s="88"/>
    </row>
    <row r="278" spans="7:8" ht="12.75" customHeight="1">
      <c r="G278" s="87"/>
      <c r="H278" s="88"/>
    </row>
    <row r="279" spans="7:8" ht="12.75" customHeight="1">
      <c r="G279" s="87"/>
      <c r="H279" s="88"/>
    </row>
    <row r="280" spans="7:8" ht="12.75" customHeight="1">
      <c r="G280" s="87"/>
      <c r="H280" s="88"/>
    </row>
    <row r="281" spans="7:8" ht="12.75" customHeight="1">
      <c r="G281" s="87"/>
      <c r="H281" s="88"/>
    </row>
    <row r="282" spans="7:8" ht="12.75" customHeight="1">
      <c r="G282" s="87"/>
      <c r="H282" s="88"/>
    </row>
    <row r="283" spans="7:8" ht="12.75" customHeight="1">
      <c r="G283" s="87"/>
      <c r="H283" s="88"/>
    </row>
    <row r="284" spans="7:8" ht="12.75" customHeight="1">
      <c r="G284" s="87"/>
      <c r="H284" s="88"/>
    </row>
    <row r="285" spans="7:8" ht="12.75" customHeight="1">
      <c r="G285" s="87"/>
      <c r="H285" s="88"/>
    </row>
    <row r="286" spans="7:8" ht="12.75" customHeight="1">
      <c r="G286" s="87"/>
      <c r="H286" s="88"/>
    </row>
    <row r="287" spans="7:8" ht="12.75" customHeight="1">
      <c r="G287" s="87"/>
      <c r="H287" s="88"/>
    </row>
    <row r="288" spans="7:8" ht="12.75" customHeight="1">
      <c r="G288" s="87"/>
      <c r="H288" s="88"/>
    </row>
    <row r="289" spans="7:8" ht="12.75" customHeight="1">
      <c r="G289" s="87"/>
      <c r="H289" s="88"/>
    </row>
    <row r="290" spans="7:8" ht="12.75" customHeight="1">
      <c r="G290" s="87"/>
      <c r="H290" s="88"/>
    </row>
    <row r="291" spans="7:8" ht="12.75" customHeight="1">
      <c r="G291" s="87"/>
      <c r="H291" s="88"/>
    </row>
    <row r="292" spans="7:8" ht="12.75" customHeight="1">
      <c r="G292" s="87"/>
      <c r="H292" s="88"/>
    </row>
    <row r="293" spans="7:8" ht="12.75" customHeight="1">
      <c r="G293" s="87"/>
      <c r="H293" s="88"/>
    </row>
    <row r="294" spans="7:8" ht="12.75" customHeight="1">
      <c r="G294" s="87"/>
      <c r="H294" s="88"/>
    </row>
    <row r="295" spans="7:8" ht="12.75" customHeight="1">
      <c r="G295" s="87"/>
      <c r="H295" s="88"/>
    </row>
    <row r="296" spans="7:8" ht="12.75" customHeight="1">
      <c r="G296" s="87"/>
      <c r="H296" s="88"/>
    </row>
    <row r="297" spans="7:8" ht="12.75" customHeight="1">
      <c r="G297" s="87"/>
      <c r="H297" s="88"/>
    </row>
    <row r="298" spans="7:8" ht="12.75" customHeight="1">
      <c r="G298" s="87"/>
      <c r="H298" s="88"/>
    </row>
    <row r="299" spans="7:8" ht="12.75" customHeight="1">
      <c r="G299" s="87"/>
      <c r="H299" s="88"/>
    </row>
    <row r="300" spans="7:8" ht="12.75" customHeight="1">
      <c r="G300" s="87"/>
      <c r="H300" s="88"/>
    </row>
    <row r="301" spans="7:8" ht="12.75" customHeight="1">
      <c r="G301" s="87"/>
      <c r="H301" s="88"/>
    </row>
    <row r="302" spans="7:8" ht="12.75" customHeight="1">
      <c r="G302" s="87"/>
      <c r="H302" s="88"/>
    </row>
    <row r="303" spans="7:8" ht="12.75" customHeight="1">
      <c r="G303" s="87"/>
      <c r="H303" s="88"/>
    </row>
    <row r="304" spans="7:8" ht="12.75" customHeight="1">
      <c r="G304" s="87"/>
      <c r="H304" s="88"/>
    </row>
    <row r="305" spans="7:8" ht="12.75" customHeight="1">
      <c r="G305" s="87"/>
      <c r="H305" s="88"/>
    </row>
    <row r="306" spans="7:8" ht="12.75" customHeight="1">
      <c r="G306" s="87"/>
      <c r="H306" s="88"/>
    </row>
    <row r="307" spans="7:8" ht="12.75" customHeight="1">
      <c r="G307" s="87"/>
      <c r="H307" s="88"/>
    </row>
    <row r="308" spans="7:8" ht="12.75" customHeight="1">
      <c r="G308" s="87"/>
      <c r="H308" s="88"/>
    </row>
    <row r="309" spans="7:8" ht="12.75" customHeight="1">
      <c r="G309" s="87"/>
      <c r="H309" s="88"/>
    </row>
    <row r="310" spans="7:8" ht="12.75" customHeight="1">
      <c r="G310" s="87"/>
      <c r="H310" s="88"/>
    </row>
    <row r="311" spans="7:8" ht="12.75" customHeight="1">
      <c r="G311" s="87"/>
      <c r="H311" s="88"/>
    </row>
    <row r="312" spans="7:8" ht="12.75" customHeight="1">
      <c r="G312" s="87"/>
      <c r="H312" s="88"/>
    </row>
    <row r="313" spans="7:8" ht="12.75" customHeight="1">
      <c r="G313" s="87"/>
      <c r="H313" s="88"/>
    </row>
    <row r="314" spans="7:8" ht="12.75" customHeight="1">
      <c r="G314" s="87"/>
      <c r="H314" s="88"/>
    </row>
    <row r="315" spans="7:8" ht="12.75" customHeight="1">
      <c r="G315" s="87"/>
      <c r="H315" s="88"/>
    </row>
    <row r="316" spans="7:8" ht="12.75" customHeight="1">
      <c r="G316" s="87"/>
      <c r="H316" s="88"/>
    </row>
    <row r="317" spans="7:8" ht="12.75" customHeight="1">
      <c r="G317" s="87"/>
      <c r="H317" s="88"/>
    </row>
    <row r="318" spans="7:8" ht="12.75" customHeight="1">
      <c r="G318" s="87"/>
      <c r="H318" s="88"/>
    </row>
    <row r="319" spans="7:8" ht="12.75" customHeight="1">
      <c r="G319" s="87"/>
      <c r="H319" s="88"/>
    </row>
    <row r="320" spans="7:8" ht="12.75" customHeight="1">
      <c r="G320" s="87"/>
      <c r="H320" s="88"/>
    </row>
    <row r="321" spans="7:8" ht="12.75" customHeight="1">
      <c r="G321" s="87"/>
      <c r="H321" s="88"/>
    </row>
    <row r="322" spans="7:8" ht="12.75" customHeight="1">
      <c r="G322" s="87"/>
      <c r="H322" s="88"/>
    </row>
    <row r="323" spans="7:8" ht="12.75" customHeight="1">
      <c r="G323" s="87"/>
      <c r="H323" s="88"/>
    </row>
    <row r="324" spans="7:8" ht="12.75" customHeight="1">
      <c r="G324" s="87"/>
      <c r="H324" s="88"/>
    </row>
    <row r="325" spans="7:8" ht="12.75" customHeight="1">
      <c r="G325" s="87"/>
      <c r="H325" s="88"/>
    </row>
    <row r="326" spans="7:8" ht="12.75" customHeight="1">
      <c r="G326" s="87"/>
      <c r="H326" s="88"/>
    </row>
    <row r="327" spans="7:8" ht="12.75" customHeight="1">
      <c r="G327" s="87"/>
      <c r="H327" s="88"/>
    </row>
    <row r="328" spans="7:8" ht="12.75" customHeight="1">
      <c r="G328" s="87"/>
      <c r="H328" s="88"/>
    </row>
    <row r="329" spans="7:8" ht="12.75" customHeight="1">
      <c r="G329" s="87"/>
      <c r="H329" s="88"/>
    </row>
    <row r="330" spans="7:8" ht="12.75" customHeight="1">
      <c r="G330" s="87"/>
      <c r="H330" s="88"/>
    </row>
    <row r="331" spans="7:8" ht="12.75" customHeight="1">
      <c r="G331" s="87"/>
      <c r="H331" s="88"/>
    </row>
    <row r="332" spans="7:8" ht="12.75" customHeight="1">
      <c r="G332" s="87"/>
      <c r="H332" s="88"/>
    </row>
    <row r="333" spans="7:8" ht="12.75" customHeight="1">
      <c r="G333" s="87"/>
      <c r="H333" s="88"/>
    </row>
    <row r="334" spans="7:8" ht="12.75" customHeight="1">
      <c r="G334" s="87"/>
      <c r="H334" s="88"/>
    </row>
    <row r="335" spans="7:8" ht="12.75" customHeight="1">
      <c r="G335" s="87"/>
      <c r="H335" s="88"/>
    </row>
    <row r="336" spans="7:8" ht="12.75" customHeight="1">
      <c r="G336" s="87"/>
      <c r="H336" s="88"/>
    </row>
    <row r="337" spans="7:8" ht="12.75" customHeight="1">
      <c r="G337" s="87"/>
      <c r="H337" s="88"/>
    </row>
    <row r="338" spans="7:8" ht="12.75" customHeight="1">
      <c r="G338" s="87"/>
      <c r="H338" s="88"/>
    </row>
    <row r="339" spans="7:8" ht="12.75" customHeight="1">
      <c r="G339" s="87"/>
      <c r="H339" s="88"/>
    </row>
    <row r="340" spans="7:8" ht="12.75" customHeight="1">
      <c r="G340" s="87"/>
      <c r="H340" s="88"/>
    </row>
    <row r="341" spans="7:8" ht="12.75" customHeight="1">
      <c r="G341" s="87"/>
      <c r="H341" s="88"/>
    </row>
    <row r="342" spans="7:8" ht="12.75" customHeight="1">
      <c r="G342" s="87"/>
      <c r="H342" s="88"/>
    </row>
    <row r="343" spans="7:8" ht="12.75" customHeight="1">
      <c r="G343" s="87"/>
      <c r="H343" s="88"/>
    </row>
    <row r="344" spans="7:8" ht="12.75" customHeight="1">
      <c r="G344" s="87"/>
      <c r="H344" s="88"/>
    </row>
    <row r="345" spans="7:8" ht="12.75" customHeight="1">
      <c r="G345" s="87"/>
      <c r="H345" s="88"/>
    </row>
    <row r="346" spans="7:8" ht="12.75" customHeight="1">
      <c r="G346" s="87"/>
      <c r="H346" s="88"/>
    </row>
    <row r="347" spans="7:8" ht="12.75" customHeight="1">
      <c r="G347" s="87"/>
      <c r="H347" s="88"/>
    </row>
    <row r="348" spans="7:8" ht="12.75" customHeight="1">
      <c r="G348" s="87"/>
      <c r="H348" s="88"/>
    </row>
    <row r="349" spans="7:8" ht="12.75" customHeight="1">
      <c r="G349" s="87"/>
      <c r="H349" s="88"/>
    </row>
    <row r="350" spans="7:8" ht="12.75" customHeight="1">
      <c r="G350" s="87"/>
      <c r="H350" s="88"/>
    </row>
    <row r="351" spans="7:8" ht="12.75" customHeight="1">
      <c r="G351" s="87"/>
      <c r="H351" s="88"/>
    </row>
    <row r="352" spans="7:8" ht="12.75" customHeight="1">
      <c r="G352" s="87"/>
      <c r="H352" s="88"/>
    </row>
    <row r="353" spans="7:8" ht="12.75" customHeight="1">
      <c r="G353" s="87"/>
      <c r="H353" s="88"/>
    </row>
    <row r="354" spans="7:8" ht="12.75" customHeight="1">
      <c r="G354" s="87"/>
      <c r="H354" s="88"/>
    </row>
    <row r="355" spans="7:8" ht="12.75" customHeight="1">
      <c r="G355" s="87"/>
      <c r="H355" s="88"/>
    </row>
    <row r="356" spans="7:8" ht="12.75" customHeight="1">
      <c r="G356" s="87"/>
      <c r="H356" s="88"/>
    </row>
    <row r="357" spans="7:8" ht="12.75" customHeight="1">
      <c r="G357" s="87"/>
      <c r="H357" s="88"/>
    </row>
    <row r="358" spans="7:8" ht="12.75" customHeight="1">
      <c r="G358" s="87"/>
      <c r="H358" s="88"/>
    </row>
    <row r="359" spans="7:8" ht="12.75" customHeight="1">
      <c r="G359" s="87"/>
      <c r="H359" s="88"/>
    </row>
    <row r="360" spans="7:8" ht="12.75" customHeight="1">
      <c r="G360" s="87"/>
      <c r="H360" s="88"/>
    </row>
    <row r="361" spans="7:8" ht="12.75" customHeight="1">
      <c r="G361" s="87"/>
      <c r="H361" s="88"/>
    </row>
    <row r="362" spans="7:8" ht="12.75" customHeight="1">
      <c r="G362" s="87"/>
      <c r="H362" s="88"/>
    </row>
    <row r="363" spans="7:8" ht="12.75" customHeight="1">
      <c r="G363" s="87"/>
      <c r="H363" s="88"/>
    </row>
    <row r="364" spans="7:8" ht="12.75" customHeight="1">
      <c r="G364" s="87"/>
      <c r="H364" s="88"/>
    </row>
    <row r="365" spans="7:8" ht="12.75" customHeight="1">
      <c r="G365" s="87"/>
      <c r="H365" s="88"/>
    </row>
    <row r="366" spans="7:8" ht="12.75" customHeight="1">
      <c r="G366" s="87"/>
      <c r="H366" s="88"/>
    </row>
    <row r="367" spans="7:8" ht="12.75" customHeight="1">
      <c r="G367" s="87"/>
      <c r="H367" s="88"/>
    </row>
    <row r="368" spans="7:8" ht="12.75" customHeight="1">
      <c r="G368" s="87"/>
      <c r="H368" s="88"/>
    </row>
    <row r="369" spans="7:8" ht="12.75" customHeight="1">
      <c r="G369" s="87"/>
      <c r="H369" s="88"/>
    </row>
    <row r="370" spans="7:8" ht="12.75" customHeight="1">
      <c r="G370" s="87"/>
      <c r="H370" s="88"/>
    </row>
    <row r="371" spans="7:8" ht="12.75" customHeight="1">
      <c r="G371" s="87"/>
      <c r="H371" s="88"/>
    </row>
    <row r="372" spans="7:8" ht="12.75" customHeight="1">
      <c r="G372" s="87"/>
      <c r="H372" s="88"/>
    </row>
    <row r="373" spans="7:8" ht="12.75" customHeight="1">
      <c r="G373" s="87"/>
      <c r="H373" s="88"/>
    </row>
    <row r="374" spans="7:8" ht="12.75" customHeight="1">
      <c r="G374" s="87"/>
      <c r="H374" s="88"/>
    </row>
    <row r="375" spans="7:8" ht="12.75" customHeight="1">
      <c r="G375" s="87"/>
      <c r="H375" s="88"/>
    </row>
    <row r="376" spans="7:8" ht="12.75" customHeight="1">
      <c r="G376" s="87"/>
      <c r="H376" s="88"/>
    </row>
    <row r="377" spans="7:8" ht="12.75" customHeight="1">
      <c r="G377" s="87"/>
      <c r="H377" s="88"/>
    </row>
    <row r="378" spans="7:8" ht="12.75" customHeight="1">
      <c r="G378" s="87"/>
      <c r="H378" s="88"/>
    </row>
    <row r="379" spans="7:8" ht="12.75" customHeight="1">
      <c r="G379" s="87"/>
      <c r="H379" s="88"/>
    </row>
    <row r="380" spans="7:8" ht="12.75" customHeight="1">
      <c r="G380" s="87"/>
      <c r="H380" s="88"/>
    </row>
    <row r="381" spans="7:8" ht="12.75" customHeight="1">
      <c r="G381" s="87"/>
      <c r="H381" s="88"/>
    </row>
    <row r="382" spans="7:8" ht="12.75" customHeight="1">
      <c r="G382" s="87"/>
      <c r="H382" s="88"/>
    </row>
    <row r="383" spans="7:8" ht="12.75" customHeight="1">
      <c r="G383" s="87"/>
      <c r="H383" s="88"/>
    </row>
    <row r="384" spans="7:8" ht="12.75" customHeight="1">
      <c r="G384" s="87"/>
      <c r="H384" s="88"/>
    </row>
    <row r="385" spans="7:8" ht="12.75" customHeight="1">
      <c r="G385" s="87"/>
      <c r="H385" s="88"/>
    </row>
    <row r="386" spans="7:8" ht="12.75" customHeight="1">
      <c r="G386" s="87"/>
      <c r="H386" s="88"/>
    </row>
    <row r="387" spans="7:8" ht="12.75" customHeight="1">
      <c r="G387" s="87"/>
      <c r="H387" s="88"/>
    </row>
    <row r="388" spans="7:8" ht="12.75" customHeight="1">
      <c r="G388" s="87"/>
      <c r="H388" s="88"/>
    </row>
    <row r="389" spans="7:8" ht="12.75" customHeight="1">
      <c r="G389" s="87"/>
      <c r="H389" s="88"/>
    </row>
    <row r="390" spans="7:8" ht="12.75" customHeight="1">
      <c r="G390" s="87"/>
      <c r="H390" s="88"/>
    </row>
    <row r="391" spans="7:8" ht="12.75" customHeight="1">
      <c r="G391" s="87"/>
      <c r="H391" s="88"/>
    </row>
    <row r="392" spans="7:8" ht="12.75" customHeight="1">
      <c r="G392" s="87"/>
      <c r="H392" s="88"/>
    </row>
    <row r="393" spans="7:8" ht="12.75" customHeight="1">
      <c r="G393" s="87"/>
      <c r="H393" s="88"/>
    </row>
    <row r="394" spans="7:8" ht="12.75" customHeight="1">
      <c r="G394" s="87"/>
      <c r="H394" s="88"/>
    </row>
    <row r="395" spans="7:8" ht="12.75" customHeight="1">
      <c r="G395" s="87"/>
      <c r="H395" s="88"/>
    </row>
    <row r="396" spans="7:8" ht="12.75" customHeight="1">
      <c r="G396" s="87"/>
      <c r="H396" s="88"/>
    </row>
    <row r="397" spans="7:8" ht="12.75" customHeight="1">
      <c r="G397" s="87"/>
      <c r="H397" s="88"/>
    </row>
    <row r="398" spans="7:8" ht="12.75" customHeight="1">
      <c r="G398" s="87"/>
      <c r="H398" s="88"/>
    </row>
    <row r="399" spans="7:8" ht="12.75" customHeight="1">
      <c r="G399" s="87"/>
      <c r="H399" s="88"/>
    </row>
    <row r="400" spans="7:8" ht="12.75" customHeight="1">
      <c r="G400" s="87"/>
      <c r="H400" s="88"/>
    </row>
    <row r="401" spans="7:8" ht="12.75" customHeight="1">
      <c r="G401" s="87"/>
      <c r="H401" s="88"/>
    </row>
    <row r="402" spans="7:8" ht="12.75" customHeight="1">
      <c r="G402" s="87"/>
      <c r="H402" s="88"/>
    </row>
    <row r="403" spans="7:8" ht="12.75" customHeight="1">
      <c r="G403" s="87"/>
      <c r="H403" s="88"/>
    </row>
    <row r="404" spans="7:8" ht="12.75" customHeight="1">
      <c r="G404" s="87"/>
      <c r="H404" s="88"/>
    </row>
    <row r="405" spans="7:8" ht="12.75" customHeight="1">
      <c r="G405" s="87"/>
      <c r="H405" s="88"/>
    </row>
    <row r="406" spans="7:8" ht="12.75" customHeight="1">
      <c r="G406" s="87"/>
      <c r="H406" s="88"/>
    </row>
    <row r="407" spans="7:8" ht="12.75" customHeight="1">
      <c r="G407" s="87"/>
      <c r="H407" s="88"/>
    </row>
    <row r="408" spans="7:8" ht="12.75" customHeight="1">
      <c r="G408" s="87"/>
      <c r="H408" s="88"/>
    </row>
    <row r="409" spans="7:8" ht="12.75" customHeight="1">
      <c r="G409" s="87"/>
      <c r="H409" s="88"/>
    </row>
    <row r="410" spans="7:8" ht="12.75" customHeight="1">
      <c r="G410" s="87"/>
      <c r="H410" s="88"/>
    </row>
    <row r="411" spans="7:8" ht="12.75" customHeight="1">
      <c r="G411" s="87"/>
      <c r="H411" s="88"/>
    </row>
    <row r="412" spans="7:8" ht="12.75" customHeight="1">
      <c r="G412" s="87"/>
      <c r="H412" s="88"/>
    </row>
    <row r="413" spans="7:8" ht="12.75" customHeight="1">
      <c r="G413" s="87"/>
      <c r="H413" s="88"/>
    </row>
    <row r="414" spans="7:8" ht="12.75" customHeight="1">
      <c r="G414" s="87"/>
      <c r="H414" s="88"/>
    </row>
    <row r="415" spans="7:8" ht="12.75" customHeight="1">
      <c r="G415" s="87"/>
      <c r="H415" s="88"/>
    </row>
    <row r="416" spans="7:8" ht="12.75" customHeight="1">
      <c r="G416" s="87"/>
      <c r="H416" s="88"/>
    </row>
    <row r="417" spans="7:8" ht="12.75" customHeight="1">
      <c r="G417" s="87"/>
      <c r="H417" s="88"/>
    </row>
    <row r="418" spans="7:8" ht="12.75" customHeight="1">
      <c r="G418" s="87"/>
      <c r="H418" s="88"/>
    </row>
    <row r="419" spans="7:8" ht="12.75" customHeight="1">
      <c r="G419" s="87"/>
      <c r="H419" s="88"/>
    </row>
    <row r="420" spans="7:8" ht="12.75" customHeight="1">
      <c r="G420" s="87"/>
      <c r="H420" s="88"/>
    </row>
    <row r="421" spans="7:8" ht="12.75" customHeight="1">
      <c r="G421" s="87"/>
      <c r="H421" s="88"/>
    </row>
    <row r="422" spans="7:8" ht="12.75" customHeight="1">
      <c r="G422" s="87"/>
      <c r="H422" s="88"/>
    </row>
    <row r="423" spans="7:8" ht="12.75" customHeight="1">
      <c r="G423" s="87"/>
      <c r="H423" s="88"/>
    </row>
    <row r="424" spans="7:8" ht="12.75" customHeight="1">
      <c r="G424" s="87"/>
      <c r="H424" s="88"/>
    </row>
    <row r="425" spans="7:8" ht="12.75" customHeight="1">
      <c r="G425" s="87"/>
      <c r="H425" s="88"/>
    </row>
    <row r="426" spans="7:8" ht="12.75" customHeight="1">
      <c r="G426" s="87"/>
      <c r="H426" s="88"/>
    </row>
    <row r="427" spans="7:8" ht="12.75" customHeight="1">
      <c r="G427" s="87"/>
      <c r="H427" s="88"/>
    </row>
    <row r="428" spans="7:8" ht="12.75" customHeight="1">
      <c r="G428" s="87"/>
      <c r="H428" s="88"/>
    </row>
    <row r="429" spans="7:8" ht="12.75" customHeight="1">
      <c r="G429" s="87"/>
      <c r="H429" s="88"/>
    </row>
    <row r="430" spans="7:8" ht="12.75" customHeight="1">
      <c r="G430" s="87"/>
      <c r="H430" s="88"/>
    </row>
    <row r="431" spans="7:8" ht="12.75" customHeight="1">
      <c r="G431" s="87"/>
      <c r="H431" s="88"/>
    </row>
    <row r="432" spans="7:8" ht="12.75" customHeight="1">
      <c r="G432" s="87"/>
      <c r="H432" s="88"/>
    </row>
    <row r="433" spans="7:8" ht="12.75" customHeight="1">
      <c r="G433" s="87"/>
      <c r="H433" s="88"/>
    </row>
    <row r="434" spans="7:8" ht="12.75" customHeight="1">
      <c r="G434" s="87"/>
      <c r="H434" s="88"/>
    </row>
    <row r="435" spans="7:8" ht="12.75" customHeight="1">
      <c r="G435" s="87"/>
      <c r="H435" s="88"/>
    </row>
    <row r="436" spans="7:8" ht="12.75" customHeight="1">
      <c r="G436" s="87"/>
      <c r="H436" s="88"/>
    </row>
    <row r="437" spans="7:8" ht="12.75" customHeight="1">
      <c r="G437" s="87"/>
      <c r="H437" s="88"/>
    </row>
    <row r="438" spans="7:8" ht="12.75" customHeight="1">
      <c r="G438" s="87"/>
      <c r="H438" s="88"/>
    </row>
    <row r="439" spans="7:8" ht="12.75" customHeight="1">
      <c r="G439" s="87"/>
      <c r="H439" s="88"/>
    </row>
    <row r="440" spans="7:8" ht="12.75" customHeight="1">
      <c r="G440" s="87"/>
      <c r="H440" s="88"/>
    </row>
    <row r="441" spans="7:8" ht="12.75" customHeight="1">
      <c r="G441" s="87"/>
      <c r="H441" s="88"/>
    </row>
    <row r="442" spans="7:8" ht="12.75" customHeight="1">
      <c r="G442" s="87"/>
      <c r="H442" s="88"/>
    </row>
    <row r="443" spans="7:8" ht="12.75" customHeight="1">
      <c r="G443" s="87"/>
      <c r="H443" s="88"/>
    </row>
    <row r="444" spans="7:8" ht="12.75" customHeight="1">
      <c r="G444" s="87"/>
      <c r="H444" s="88"/>
    </row>
    <row r="445" spans="7:8" ht="12.75" customHeight="1">
      <c r="G445" s="87"/>
      <c r="H445" s="88"/>
    </row>
    <row r="446" spans="7:8" ht="12.75" customHeight="1">
      <c r="G446" s="87"/>
      <c r="H446" s="88"/>
    </row>
    <row r="447" spans="7:8" ht="12.75" customHeight="1">
      <c r="G447" s="87"/>
      <c r="H447" s="88"/>
    </row>
    <row r="448" spans="7:8" ht="12.75" customHeight="1">
      <c r="G448" s="87"/>
      <c r="H448" s="88"/>
    </row>
    <row r="449" spans="7:8" ht="12.75" customHeight="1">
      <c r="G449" s="87"/>
      <c r="H449" s="88"/>
    </row>
    <row r="450" spans="7:8" ht="12.75" customHeight="1">
      <c r="G450" s="87"/>
      <c r="H450" s="88"/>
    </row>
    <row r="451" spans="7:8" ht="12.75" customHeight="1">
      <c r="G451" s="87"/>
      <c r="H451" s="88"/>
    </row>
    <row r="452" spans="7:8" ht="12.75" customHeight="1">
      <c r="G452" s="87"/>
      <c r="H452" s="88"/>
    </row>
    <row r="453" spans="7:8" ht="12.75" customHeight="1">
      <c r="G453" s="87"/>
      <c r="H453" s="88"/>
    </row>
    <row r="454" spans="7:8" ht="12.75" customHeight="1">
      <c r="G454" s="87"/>
      <c r="H454" s="88"/>
    </row>
    <row r="455" spans="7:8" ht="12.75" customHeight="1">
      <c r="G455" s="87"/>
      <c r="H455" s="88"/>
    </row>
    <row r="456" spans="7:8" ht="12.75" customHeight="1">
      <c r="G456" s="87"/>
      <c r="H456" s="88"/>
    </row>
    <row r="457" spans="7:8" ht="12.75" customHeight="1">
      <c r="G457" s="87"/>
      <c r="H457" s="88"/>
    </row>
    <row r="458" spans="7:8" ht="12.75" customHeight="1">
      <c r="G458" s="87"/>
      <c r="H458" s="88"/>
    </row>
    <row r="459" spans="7:8" ht="12.75" customHeight="1">
      <c r="G459" s="87"/>
      <c r="H459" s="88"/>
    </row>
    <row r="460" spans="7:8" ht="12.75" customHeight="1">
      <c r="G460" s="87"/>
      <c r="H460" s="88"/>
    </row>
    <row r="461" spans="7:8" ht="12.75" customHeight="1">
      <c r="G461" s="87"/>
      <c r="H461" s="88"/>
    </row>
    <row r="462" spans="7:8" ht="12.75" customHeight="1">
      <c r="G462" s="87"/>
      <c r="H462" s="88"/>
    </row>
    <row r="463" spans="7:8" ht="12.75" customHeight="1">
      <c r="G463" s="87"/>
      <c r="H463" s="88"/>
    </row>
    <row r="464" spans="7:8" ht="12.75" customHeight="1">
      <c r="G464" s="87"/>
      <c r="H464" s="88"/>
    </row>
    <row r="465" spans="7:8" ht="12.75" customHeight="1">
      <c r="G465" s="87"/>
      <c r="H465" s="88"/>
    </row>
    <row r="466" spans="7:8" ht="12.75" customHeight="1">
      <c r="G466" s="87"/>
      <c r="H466" s="88"/>
    </row>
    <row r="467" spans="7:8" ht="12.75" customHeight="1">
      <c r="G467" s="87"/>
      <c r="H467" s="88"/>
    </row>
    <row r="468" spans="7:8" ht="12.75" customHeight="1">
      <c r="G468" s="87"/>
      <c r="H468" s="88"/>
    </row>
    <row r="469" spans="7:8" ht="12.75" customHeight="1">
      <c r="G469" s="87"/>
      <c r="H469" s="88"/>
    </row>
    <row r="470" spans="7:8" ht="12.75" customHeight="1">
      <c r="G470" s="87"/>
      <c r="H470" s="88"/>
    </row>
    <row r="471" spans="7:8" ht="12.75" customHeight="1">
      <c r="G471" s="87"/>
      <c r="H471" s="88"/>
    </row>
    <row r="472" spans="7:8" ht="12.75" customHeight="1">
      <c r="G472" s="87"/>
      <c r="H472" s="88"/>
    </row>
    <row r="473" spans="7:8" ht="12.75" customHeight="1">
      <c r="G473" s="87"/>
      <c r="H473" s="88"/>
    </row>
    <row r="474" spans="7:8" ht="12.75" customHeight="1">
      <c r="G474" s="87"/>
      <c r="H474" s="88"/>
    </row>
    <row r="475" spans="7:8" ht="12.75" customHeight="1">
      <c r="G475" s="87"/>
      <c r="H475" s="88"/>
    </row>
    <row r="476" spans="7:8" ht="12.75" customHeight="1">
      <c r="G476" s="87"/>
      <c r="H476" s="88"/>
    </row>
    <row r="477" spans="7:8" ht="12.75" customHeight="1">
      <c r="G477" s="87"/>
      <c r="H477" s="88"/>
    </row>
    <row r="478" spans="7:8" ht="12.75" customHeight="1">
      <c r="G478" s="87"/>
      <c r="H478" s="88"/>
    </row>
    <row r="479" spans="7:8" ht="12.75" customHeight="1">
      <c r="G479" s="87"/>
      <c r="H479" s="88"/>
    </row>
    <row r="480" spans="7:8" ht="12.75" customHeight="1">
      <c r="G480" s="87"/>
      <c r="H480" s="88"/>
    </row>
    <row r="481" spans="7:8" ht="12.75" customHeight="1">
      <c r="G481" s="87"/>
      <c r="H481" s="88"/>
    </row>
    <row r="482" spans="7:8" ht="12.75" customHeight="1">
      <c r="G482" s="87"/>
      <c r="H482" s="88"/>
    </row>
    <row r="483" spans="7:8" ht="12.75" customHeight="1">
      <c r="G483" s="87"/>
      <c r="H483" s="88"/>
    </row>
    <row r="484" spans="7:8" ht="12.75" customHeight="1">
      <c r="G484" s="87"/>
      <c r="H484" s="88"/>
    </row>
    <row r="485" spans="7:8" ht="12.75" customHeight="1">
      <c r="G485" s="87"/>
      <c r="H485" s="88"/>
    </row>
    <row r="486" spans="7:8" ht="12.75" customHeight="1">
      <c r="G486" s="87"/>
      <c r="H486" s="88"/>
    </row>
    <row r="487" spans="7:8" ht="12.75" customHeight="1">
      <c r="G487" s="87"/>
      <c r="H487" s="88"/>
    </row>
    <row r="488" spans="7:8" ht="12.75" customHeight="1">
      <c r="G488" s="87"/>
      <c r="H488" s="88"/>
    </row>
    <row r="489" spans="7:8" ht="12.75" customHeight="1">
      <c r="G489" s="87"/>
      <c r="H489" s="88"/>
    </row>
    <row r="490" spans="7:8" ht="12.75" customHeight="1">
      <c r="G490" s="87"/>
      <c r="H490" s="88"/>
    </row>
    <row r="491" spans="7:8" ht="12.75" customHeight="1">
      <c r="G491" s="87"/>
      <c r="H491" s="88"/>
    </row>
    <row r="492" spans="7:8" ht="12.75" customHeight="1">
      <c r="G492" s="87"/>
      <c r="H492" s="88"/>
    </row>
    <row r="493" spans="7:8" ht="12.75" customHeight="1">
      <c r="G493" s="87"/>
      <c r="H493" s="88"/>
    </row>
    <row r="494" spans="7:8" ht="12.75" customHeight="1">
      <c r="G494" s="87"/>
      <c r="H494" s="88"/>
    </row>
    <row r="495" spans="7:8" ht="12.75" customHeight="1">
      <c r="G495" s="87"/>
      <c r="H495" s="88"/>
    </row>
    <row r="496" spans="7:8" ht="12.75" customHeight="1">
      <c r="G496" s="87"/>
      <c r="H496" s="88"/>
    </row>
    <row r="497" spans="7:8" ht="12.75" customHeight="1">
      <c r="G497" s="87"/>
      <c r="H497" s="88"/>
    </row>
    <row r="498" spans="7:8" ht="12.75" customHeight="1">
      <c r="G498" s="87"/>
      <c r="H498" s="88"/>
    </row>
    <row r="499" spans="7:8" ht="12.75" customHeight="1">
      <c r="G499" s="87"/>
      <c r="H499" s="88"/>
    </row>
    <row r="500" spans="7:8" ht="12.75" customHeight="1">
      <c r="G500" s="87"/>
      <c r="H500" s="88"/>
    </row>
    <row r="501" spans="7:8" ht="12.75" customHeight="1">
      <c r="G501" s="87"/>
      <c r="H501" s="88"/>
    </row>
    <row r="502" spans="7:8" ht="12.75" customHeight="1">
      <c r="G502" s="87"/>
      <c r="H502" s="88"/>
    </row>
    <row r="503" spans="7:8" ht="12.75" customHeight="1">
      <c r="G503" s="87"/>
      <c r="H503" s="88"/>
    </row>
    <row r="504" spans="7:8" ht="12.75" customHeight="1">
      <c r="G504" s="87"/>
      <c r="H504" s="88"/>
    </row>
    <row r="505" spans="7:8" ht="12.75" customHeight="1">
      <c r="G505" s="87"/>
      <c r="H505" s="88"/>
    </row>
    <row r="506" spans="7:8" ht="12.75" customHeight="1">
      <c r="G506" s="87"/>
      <c r="H506" s="88"/>
    </row>
    <row r="507" spans="7:8" ht="12.75" customHeight="1">
      <c r="G507" s="87"/>
      <c r="H507" s="88"/>
    </row>
    <row r="508" spans="7:8" ht="12.75" customHeight="1">
      <c r="G508" s="87"/>
      <c r="H508" s="88"/>
    </row>
    <row r="509" spans="7:8" ht="12.75" customHeight="1">
      <c r="G509" s="87"/>
      <c r="H509" s="88"/>
    </row>
    <row r="510" spans="7:8" ht="12.75" customHeight="1">
      <c r="G510" s="87"/>
      <c r="H510" s="88"/>
    </row>
    <row r="511" spans="7:8" ht="12.75" customHeight="1">
      <c r="G511" s="87"/>
      <c r="H511" s="88"/>
    </row>
    <row r="512" spans="7:8" ht="12.75" customHeight="1">
      <c r="G512" s="87"/>
      <c r="H512" s="88"/>
    </row>
    <row r="513" spans="7:8" ht="12.75" customHeight="1">
      <c r="G513" s="87"/>
      <c r="H513" s="88"/>
    </row>
    <row r="514" spans="7:8" ht="12.75" customHeight="1">
      <c r="G514" s="87"/>
      <c r="H514" s="88"/>
    </row>
    <row r="515" spans="7:8" ht="12.75" customHeight="1">
      <c r="G515" s="87"/>
      <c r="H515" s="88"/>
    </row>
    <row r="516" spans="7:8" ht="12.75" customHeight="1">
      <c r="G516" s="87"/>
      <c r="H516" s="88"/>
    </row>
    <row r="517" spans="7:8" ht="12.75" customHeight="1">
      <c r="G517" s="87"/>
      <c r="H517" s="88"/>
    </row>
    <row r="518" spans="7:8" ht="12.75" customHeight="1">
      <c r="G518" s="87"/>
      <c r="H518" s="88"/>
    </row>
    <row r="519" spans="7:8" ht="12.75" customHeight="1">
      <c r="G519" s="87"/>
      <c r="H519" s="88"/>
    </row>
    <row r="520" spans="7:8" ht="12.75" customHeight="1">
      <c r="G520" s="87"/>
      <c r="H520" s="88"/>
    </row>
    <row r="521" spans="7:8" ht="12.75" customHeight="1">
      <c r="G521" s="87"/>
      <c r="H521" s="88"/>
    </row>
    <row r="522" spans="7:8" ht="12.75" customHeight="1">
      <c r="G522" s="87"/>
      <c r="H522" s="88"/>
    </row>
    <row r="523" spans="7:8" ht="12.75" customHeight="1">
      <c r="G523" s="87"/>
      <c r="H523" s="88"/>
    </row>
    <row r="524" spans="7:8" ht="12.75" customHeight="1">
      <c r="G524" s="87"/>
      <c r="H524" s="88"/>
    </row>
    <row r="525" spans="7:8" ht="12.75" customHeight="1">
      <c r="G525" s="87"/>
      <c r="H525" s="88"/>
    </row>
    <row r="526" spans="7:8" ht="12.75" customHeight="1">
      <c r="G526" s="87"/>
      <c r="H526" s="88"/>
    </row>
    <row r="527" spans="7:8" ht="12.75" customHeight="1">
      <c r="G527" s="87"/>
      <c r="H527" s="88"/>
    </row>
    <row r="528" spans="7:8" ht="12.75" customHeight="1">
      <c r="G528" s="87"/>
      <c r="H528" s="88"/>
    </row>
    <row r="529" spans="7:8" ht="12.75" customHeight="1">
      <c r="G529" s="87"/>
      <c r="H529" s="88"/>
    </row>
    <row r="530" spans="7:8" ht="12.75" customHeight="1">
      <c r="G530" s="87"/>
      <c r="H530" s="88"/>
    </row>
    <row r="531" spans="7:8" ht="12.75" customHeight="1">
      <c r="G531" s="87"/>
      <c r="H531" s="88"/>
    </row>
    <row r="532" spans="7:8" ht="12.75" customHeight="1">
      <c r="G532" s="87"/>
      <c r="H532" s="88"/>
    </row>
    <row r="533" spans="7:8" ht="12.75" customHeight="1">
      <c r="G533" s="87"/>
      <c r="H533" s="88"/>
    </row>
    <row r="534" spans="7:8" ht="12.75" customHeight="1">
      <c r="G534" s="87"/>
      <c r="H534" s="88"/>
    </row>
    <row r="535" spans="7:8" ht="12.75" customHeight="1">
      <c r="G535" s="87"/>
      <c r="H535" s="88"/>
    </row>
    <row r="536" spans="7:8" ht="12.75" customHeight="1">
      <c r="G536" s="87"/>
      <c r="H536" s="88"/>
    </row>
    <row r="537" spans="7:8" ht="12.75" customHeight="1">
      <c r="G537" s="87"/>
      <c r="H537" s="88"/>
    </row>
    <row r="538" spans="7:8" ht="12.75" customHeight="1">
      <c r="G538" s="87"/>
      <c r="H538" s="88"/>
    </row>
    <row r="539" spans="7:8" ht="12.75" customHeight="1">
      <c r="G539" s="87"/>
      <c r="H539" s="88"/>
    </row>
    <row r="540" spans="7:8" ht="12.75" customHeight="1">
      <c r="G540" s="87"/>
      <c r="H540" s="88"/>
    </row>
    <row r="541" spans="7:8" ht="12.75" customHeight="1">
      <c r="G541" s="87"/>
      <c r="H541" s="88"/>
    </row>
    <row r="542" spans="7:8" ht="12.75" customHeight="1">
      <c r="G542" s="87"/>
      <c r="H542" s="88"/>
    </row>
    <row r="543" spans="7:8" ht="12.75" customHeight="1">
      <c r="G543" s="87"/>
      <c r="H543" s="88"/>
    </row>
    <row r="544" spans="7:8" ht="12.75" customHeight="1">
      <c r="G544" s="87"/>
      <c r="H544" s="88"/>
    </row>
    <row r="545" spans="7:8" ht="12.75" customHeight="1">
      <c r="G545" s="87"/>
      <c r="H545" s="88"/>
    </row>
    <row r="546" spans="7:8" ht="12.75" customHeight="1">
      <c r="G546" s="87"/>
      <c r="H546" s="88"/>
    </row>
    <row r="547" spans="7:8" ht="12.75" customHeight="1">
      <c r="G547" s="87"/>
      <c r="H547" s="88"/>
    </row>
    <row r="548" spans="7:8" ht="12.75" customHeight="1">
      <c r="G548" s="87"/>
      <c r="H548" s="88"/>
    </row>
    <row r="549" spans="7:8" ht="12.75" customHeight="1">
      <c r="G549" s="87"/>
      <c r="H549" s="88"/>
    </row>
    <row r="550" spans="7:8" ht="12.75" customHeight="1">
      <c r="G550" s="87"/>
      <c r="H550" s="88"/>
    </row>
    <row r="551" spans="7:8" ht="12.75" customHeight="1">
      <c r="G551" s="87"/>
      <c r="H551" s="88"/>
    </row>
    <row r="552" spans="7:8" ht="12.75" customHeight="1">
      <c r="G552" s="87"/>
      <c r="H552" s="88"/>
    </row>
    <row r="553" spans="7:8" ht="12.75" customHeight="1">
      <c r="G553" s="87"/>
      <c r="H553" s="88"/>
    </row>
    <row r="554" spans="7:8" ht="12.75" customHeight="1">
      <c r="G554" s="87"/>
      <c r="H554" s="88"/>
    </row>
    <row r="555" spans="7:8" ht="12.75" customHeight="1">
      <c r="G555" s="87"/>
      <c r="H555" s="88"/>
    </row>
    <row r="556" spans="7:8" ht="12.75" customHeight="1">
      <c r="G556" s="87"/>
      <c r="H556" s="88"/>
    </row>
    <row r="557" spans="7:8" ht="12.75" customHeight="1">
      <c r="G557" s="87"/>
      <c r="H557" s="88"/>
    </row>
    <row r="558" spans="7:8" ht="12.75" customHeight="1">
      <c r="G558" s="87"/>
      <c r="H558" s="88"/>
    </row>
    <row r="559" spans="7:8" ht="12.75" customHeight="1">
      <c r="G559" s="87"/>
      <c r="H559" s="88"/>
    </row>
    <row r="560" spans="7:8" ht="12.75" customHeight="1">
      <c r="G560" s="87"/>
      <c r="H560" s="88"/>
    </row>
    <row r="561" spans="7:8" ht="12.75" customHeight="1">
      <c r="G561" s="87"/>
      <c r="H561" s="88"/>
    </row>
    <row r="562" spans="7:8" ht="12.75" customHeight="1">
      <c r="G562" s="87"/>
      <c r="H562" s="88"/>
    </row>
    <row r="563" spans="7:8" ht="12.75" customHeight="1">
      <c r="G563" s="87"/>
      <c r="H563" s="88"/>
    </row>
    <row r="564" spans="7:8" ht="12.75" customHeight="1">
      <c r="G564" s="87"/>
      <c r="H564" s="88"/>
    </row>
    <row r="565" spans="7:8" ht="12.75" customHeight="1">
      <c r="G565" s="87"/>
      <c r="H565" s="88"/>
    </row>
    <row r="566" spans="7:8" ht="12.75" customHeight="1">
      <c r="G566" s="87"/>
      <c r="H566" s="88"/>
    </row>
    <row r="567" spans="7:8" ht="12.75" customHeight="1">
      <c r="G567" s="87"/>
      <c r="H567" s="88"/>
    </row>
    <row r="568" spans="7:8" ht="12.75" customHeight="1">
      <c r="G568" s="87"/>
      <c r="H568" s="88"/>
    </row>
    <row r="569" spans="7:8" ht="12.75" customHeight="1">
      <c r="G569" s="87"/>
      <c r="H569" s="88"/>
    </row>
    <row r="570" spans="7:8" ht="12.75" customHeight="1">
      <c r="G570" s="87"/>
      <c r="H570" s="88"/>
    </row>
    <row r="571" spans="7:8" ht="12.75" customHeight="1">
      <c r="G571" s="87"/>
      <c r="H571" s="88"/>
    </row>
    <row r="572" spans="7:8" ht="12.75" customHeight="1">
      <c r="G572" s="87"/>
      <c r="H572" s="88"/>
    </row>
    <row r="573" spans="7:8" ht="12.75" customHeight="1">
      <c r="G573" s="87"/>
      <c r="H573" s="88"/>
    </row>
    <row r="574" spans="7:8" ht="12.75" customHeight="1">
      <c r="G574" s="87"/>
      <c r="H574" s="88"/>
    </row>
    <row r="575" spans="7:8" ht="12.75" customHeight="1">
      <c r="G575" s="87"/>
      <c r="H575" s="88"/>
    </row>
    <row r="576" spans="7:8" ht="12.75" customHeight="1">
      <c r="G576" s="87"/>
      <c r="H576" s="88"/>
    </row>
    <row r="577" spans="7:8" ht="12.75" customHeight="1">
      <c r="G577" s="87"/>
      <c r="H577" s="88"/>
    </row>
    <row r="578" spans="7:8" ht="12.75" customHeight="1">
      <c r="G578" s="87"/>
      <c r="H578" s="88"/>
    </row>
    <row r="579" spans="7:8" ht="12.75" customHeight="1">
      <c r="G579" s="87"/>
      <c r="H579" s="88"/>
    </row>
    <row r="580" spans="7:8" ht="12.75" customHeight="1">
      <c r="G580" s="87"/>
      <c r="H580" s="88"/>
    </row>
    <row r="581" spans="7:8" ht="12.75" customHeight="1">
      <c r="G581" s="87"/>
      <c r="H581" s="88"/>
    </row>
    <row r="582" spans="7:8" ht="12.75" customHeight="1">
      <c r="G582" s="87"/>
      <c r="H582" s="88"/>
    </row>
    <row r="583" spans="7:8" ht="12.75" customHeight="1">
      <c r="G583" s="87"/>
      <c r="H583" s="88"/>
    </row>
    <row r="584" spans="7:8" ht="12.75" customHeight="1">
      <c r="G584" s="87"/>
      <c r="H584" s="88"/>
    </row>
    <row r="585" spans="7:8" ht="12.75" customHeight="1">
      <c r="G585" s="87"/>
      <c r="H585" s="88"/>
    </row>
    <row r="586" spans="7:8" ht="12.75" customHeight="1">
      <c r="G586" s="87"/>
      <c r="H586" s="88"/>
    </row>
    <row r="587" spans="7:8" ht="12.75" customHeight="1">
      <c r="G587" s="87"/>
      <c r="H587" s="88"/>
    </row>
    <row r="588" spans="7:8" ht="12.75" customHeight="1">
      <c r="G588" s="87"/>
      <c r="H588" s="88"/>
    </row>
    <row r="589" spans="7:8" ht="12.75" customHeight="1">
      <c r="G589" s="87"/>
      <c r="H589" s="88"/>
    </row>
    <row r="590" spans="7:8" ht="12.75" customHeight="1">
      <c r="G590" s="87"/>
      <c r="H590" s="88"/>
    </row>
    <row r="591" spans="7:8" ht="12.75" customHeight="1">
      <c r="G591" s="87"/>
      <c r="H591" s="88"/>
    </row>
    <row r="592" spans="7:8" ht="12.75" customHeight="1">
      <c r="G592" s="87"/>
      <c r="H592" s="88"/>
    </row>
    <row r="593" spans="7:8" ht="12.75" customHeight="1">
      <c r="G593" s="87"/>
      <c r="H593" s="88"/>
    </row>
    <row r="594" spans="7:8" ht="12.75" customHeight="1">
      <c r="G594" s="87"/>
      <c r="H594" s="88"/>
    </row>
    <row r="595" spans="7:8" ht="12.75" customHeight="1">
      <c r="G595" s="87"/>
      <c r="H595" s="88"/>
    </row>
    <row r="596" spans="7:8" ht="12.75" customHeight="1">
      <c r="G596" s="87"/>
      <c r="H596" s="88"/>
    </row>
    <row r="597" spans="7:8" ht="12.75" customHeight="1">
      <c r="G597" s="87"/>
      <c r="H597" s="88"/>
    </row>
    <row r="598" spans="7:8" ht="12.75" customHeight="1">
      <c r="G598" s="87"/>
      <c r="H598" s="88"/>
    </row>
    <row r="599" spans="7:8" ht="12.75" customHeight="1">
      <c r="G599" s="87"/>
      <c r="H599" s="88"/>
    </row>
    <row r="600" spans="7:8" ht="12.75" customHeight="1">
      <c r="G600" s="87"/>
      <c r="H600" s="88"/>
    </row>
    <row r="601" spans="7:8" ht="12.75" customHeight="1">
      <c r="G601" s="87"/>
      <c r="H601" s="88"/>
    </row>
    <row r="602" spans="7:8" ht="12.75" customHeight="1">
      <c r="G602" s="87"/>
      <c r="H602" s="88"/>
    </row>
    <row r="603" spans="7:8" ht="12.75" customHeight="1">
      <c r="G603" s="87"/>
      <c r="H603" s="88"/>
    </row>
    <row r="604" spans="7:8" ht="12.75" customHeight="1">
      <c r="G604" s="87"/>
      <c r="H604" s="88"/>
    </row>
    <row r="605" spans="7:8" ht="12.75" customHeight="1">
      <c r="G605" s="87"/>
      <c r="H605" s="88"/>
    </row>
    <row r="606" spans="7:8" ht="12.75" customHeight="1">
      <c r="G606" s="87"/>
      <c r="H606" s="88"/>
    </row>
    <row r="607" spans="7:8" ht="12.75" customHeight="1">
      <c r="G607" s="87"/>
      <c r="H607" s="88"/>
    </row>
    <row r="608" spans="7:8" ht="12.75" customHeight="1">
      <c r="G608" s="87"/>
      <c r="H608" s="88"/>
    </row>
    <row r="609" spans="7:8" ht="12.75" customHeight="1">
      <c r="G609" s="87"/>
      <c r="H609" s="88"/>
    </row>
    <row r="610" spans="7:8" ht="12.75" customHeight="1">
      <c r="G610" s="87"/>
      <c r="H610" s="88"/>
    </row>
    <row r="611" spans="7:8" ht="12.75" customHeight="1">
      <c r="G611" s="87"/>
      <c r="H611" s="88"/>
    </row>
    <row r="612" spans="7:8" ht="12.75" customHeight="1">
      <c r="G612" s="87"/>
      <c r="H612" s="88"/>
    </row>
    <row r="613" spans="7:8" ht="12.75" customHeight="1">
      <c r="G613" s="87"/>
      <c r="H613" s="88"/>
    </row>
    <row r="614" spans="7:8" ht="12.75" customHeight="1">
      <c r="G614" s="87"/>
      <c r="H614" s="88"/>
    </row>
    <row r="615" spans="7:8" ht="12.75" customHeight="1">
      <c r="G615" s="87"/>
      <c r="H615" s="88"/>
    </row>
    <row r="616" spans="7:8" ht="12.75" customHeight="1">
      <c r="G616" s="87"/>
      <c r="H616" s="88"/>
    </row>
    <row r="617" spans="7:8" ht="12.75" customHeight="1">
      <c r="G617" s="87"/>
      <c r="H617" s="88"/>
    </row>
    <row r="618" spans="7:8" ht="12.75" customHeight="1">
      <c r="G618" s="87"/>
      <c r="H618" s="88"/>
    </row>
    <row r="619" spans="7:8" ht="12.75" customHeight="1">
      <c r="G619" s="87"/>
      <c r="H619" s="88"/>
    </row>
    <row r="620" spans="7:8" ht="12.75" customHeight="1">
      <c r="G620" s="87"/>
      <c r="H620" s="88"/>
    </row>
    <row r="621" spans="7:8" ht="12.75" customHeight="1">
      <c r="G621" s="87"/>
      <c r="H621" s="88"/>
    </row>
    <row r="622" spans="7:8" ht="12.75" customHeight="1">
      <c r="G622" s="87"/>
      <c r="H622" s="88"/>
    </row>
    <row r="623" spans="7:8" ht="12.75" customHeight="1">
      <c r="G623" s="87"/>
      <c r="H623" s="88"/>
    </row>
    <row r="624" spans="7:8" ht="12.75" customHeight="1">
      <c r="G624" s="87"/>
      <c r="H624" s="88"/>
    </row>
    <row r="625" spans="7:8" ht="12.75" customHeight="1">
      <c r="G625" s="87"/>
      <c r="H625" s="88"/>
    </row>
    <row r="626" spans="7:8" ht="12.75" customHeight="1">
      <c r="G626" s="87"/>
      <c r="H626" s="88"/>
    </row>
    <row r="627" spans="7:8" ht="12.75" customHeight="1">
      <c r="G627" s="87"/>
      <c r="H627" s="88"/>
    </row>
    <row r="628" spans="7:8" ht="12.75" customHeight="1">
      <c r="G628" s="87"/>
      <c r="H628" s="88"/>
    </row>
    <row r="629" spans="7:8" ht="12.75" customHeight="1">
      <c r="G629" s="87"/>
      <c r="H629" s="88"/>
    </row>
    <row r="630" spans="7:8" ht="12.75" customHeight="1">
      <c r="G630" s="87"/>
      <c r="H630" s="88"/>
    </row>
    <row r="631" spans="7:8" ht="12.75" customHeight="1">
      <c r="G631" s="87"/>
      <c r="H631" s="88"/>
    </row>
    <row r="632" spans="7:8" ht="12.75" customHeight="1">
      <c r="G632" s="87"/>
      <c r="H632" s="88"/>
    </row>
    <row r="633" spans="7:8" ht="12.75" customHeight="1">
      <c r="G633" s="87"/>
      <c r="H633" s="88"/>
    </row>
    <row r="634" spans="7:8" ht="12.75" customHeight="1">
      <c r="G634" s="87"/>
      <c r="H634" s="88"/>
    </row>
    <row r="635" spans="7:8" ht="12.75" customHeight="1">
      <c r="G635" s="87"/>
      <c r="H635" s="88"/>
    </row>
    <row r="636" spans="7:8" ht="12.75" customHeight="1">
      <c r="G636" s="87"/>
      <c r="H636" s="88"/>
    </row>
    <row r="637" spans="7:8" ht="12.75" customHeight="1">
      <c r="G637" s="87"/>
      <c r="H637" s="88"/>
    </row>
    <row r="638" spans="7:8" ht="12.75" customHeight="1">
      <c r="G638" s="87"/>
      <c r="H638" s="88"/>
    </row>
    <row r="639" spans="7:8" ht="12.75" customHeight="1">
      <c r="G639" s="87"/>
      <c r="H639" s="88"/>
    </row>
    <row r="640" spans="7:8" ht="12.75" customHeight="1">
      <c r="G640" s="87"/>
      <c r="H640" s="88"/>
    </row>
    <row r="641" spans="7:8" ht="12.75" customHeight="1">
      <c r="G641" s="87"/>
      <c r="H641" s="88"/>
    </row>
    <row r="642" spans="7:8" ht="12.75" customHeight="1">
      <c r="G642" s="87"/>
      <c r="H642" s="88"/>
    </row>
    <row r="643" spans="7:8" ht="12.75" customHeight="1">
      <c r="G643" s="87"/>
      <c r="H643" s="88"/>
    </row>
    <row r="644" spans="7:8" ht="12.75" customHeight="1">
      <c r="G644" s="87"/>
      <c r="H644" s="88"/>
    </row>
    <row r="645" spans="7:8" ht="12.75" customHeight="1">
      <c r="G645" s="87"/>
      <c r="H645" s="88"/>
    </row>
    <row r="646" spans="7:8" ht="12.75" customHeight="1">
      <c r="G646" s="87"/>
      <c r="H646" s="88"/>
    </row>
    <row r="647" spans="7:8" ht="12.75" customHeight="1">
      <c r="G647" s="87"/>
      <c r="H647" s="88"/>
    </row>
    <row r="648" spans="7:8" ht="12.75" customHeight="1">
      <c r="G648" s="87"/>
      <c r="H648" s="88"/>
    </row>
    <row r="649" spans="7:8" ht="12.75" customHeight="1">
      <c r="G649" s="87"/>
      <c r="H649" s="88"/>
    </row>
    <row r="650" spans="7:8" ht="12.75" customHeight="1">
      <c r="G650" s="87"/>
      <c r="H650" s="88"/>
    </row>
    <row r="651" spans="7:8" ht="12.75" customHeight="1">
      <c r="G651" s="87"/>
      <c r="H651" s="88"/>
    </row>
    <row r="652" spans="7:8" ht="12.75" customHeight="1">
      <c r="G652" s="87"/>
      <c r="H652" s="88"/>
    </row>
    <row r="653" spans="7:8" ht="12.75" customHeight="1">
      <c r="G653" s="87"/>
      <c r="H653" s="88"/>
    </row>
    <row r="654" spans="7:8" ht="12.75" customHeight="1">
      <c r="G654" s="87"/>
      <c r="H654" s="88"/>
    </row>
    <row r="655" spans="7:8" ht="12.75" customHeight="1">
      <c r="G655" s="87"/>
      <c r="H655" s="88"/>
    </row>
    <row r="656" spans="7:8" ht="12.75" customHeight="1">
      <c r="G656" s="87"/>
      <c r="H656" s="88"/>
    </row>
    <row r="657" spans="7:8" ht="12.75" customHeight="1">
      <c r="G657" s="87"/>
      <c r="H657" s="88"/>
    </row>
    <row r="658" spans="7:8" ht="12.75" customHeight="1">
      <c r="G658" s="87"/>
      <c r="H658" s="88"/>
    </row>
    <row r="659" spans="7:8" ht="12.75" customHeight="1">
      <c r="G659" s="87"/>
      <c r="H659" s="88"/>
    </row>
    <row r="660" spans="7:8" ht="12.75" customHeight="1">
      <c r="G660" s="87"/>
      <c r="H660" s="88"/>
    </row>
    <row r="661" spans="7:8" ht="12.75" customHeight="1">
      <c r="G661" s="87"/>
      <c r="H661" s="88"/>
    </row>
    <row r="662" spans="7:8" ht="12.75" customHeight="1">
      <c r="G662" s="87"/>
      <c r="H662" s="88"/>
    </row>
    <row r="663" spans="7:8" ht="12.75" customHeight="1">
      <c r="G663" s="87"/>
      <c r="H663" s="88"/>
    </row>
    <row r="664" spans="7:8" ht="12.75" customHeight="1">
      <c r="G664" s="87"/>
      <c r="H664" s="88"/>
    </row>
    <row r="665" spans="7:8" ht="12.75" customHeight="1">
      <c r="G665" s="87"/>
      <c r="H665" s="88"/>
    </row>
    <row r="666" spans="7:8" ht="12.75" customHeight="1">
      <c r="G666" s="87"/>
      <c r="H666" s="88"/>
    </row>
    <row r="667" spans="7:8" ht="12.75" customHeight="1">
      <c r="G667" s="87"/>
      <c r="H667" s="88"/>
    </row>
    <row r="668" spans="7:8" ht="12.75" customHeight="1">
      <c r="G668" s="87"/>
      <c r="H668" s="88"/>
    </row>
    <row r="669" spans="7:8" ht="12.75" customHeight="1">
      <c r="G669" s="87"/>
      <c r="H669" s="88"/>
    </row>
    <row r="670" spans="7:8" ht="12.75" customHeight="1">
      <c r="G670" s="87"/>
      <c r="H670" s="88"/>
    </row>
    <row r="671" spans="7:8" ht="12.75" customHeight="1">
      <c r="G671" s="87"/>
      <c r="H671" s="88"/>
    </row>
    <row r="672" spans="7:8" ht="12.75" customHeight="1">
      <c r="G672" s="87"/>
      <c r="H672" s="88"/>
    </row>
    <row r="673" spans="7:8" ht="12.75" customHeight="1">
      <c r="G673" s="87"/>
      <c r="H673" s="88"/>
    </row>
    <row r="674" spans="7:8" ht="12.75" customHeight="1">
      <c r="G674" s="87"/>
      <c r="H674" s="88"/>
    </row>
    <row r="675" spans="7:8" ht="12.75" customHeight="1">
      <c r="G675" s="87"/>
      <c r="H675" s="88"/>
    </row>
    <row r="676" spans="7:8" ht="12.75" customHeight="1">
      <c r="G676" s="87"/>
      <c r="H676" s="88"/>
    </row>
    <row r="677" spans="7:8" ht="12.75" customHeight="1">
      <c r="G677" s="87"/>
      <c r="H677" s="88"/>
    </row>
    <row r="678" spans="7:8" ht="12.75" customHeight="1">
      <c r="G678" s="87"/>
      <c r="H678" s="88"/>
    </row>
    <row r="679" spans="7:8" ht="12.75" customHeight="1">
      <c r="G679" s="87"/>
      <c r="H679" s="88"/>
    </row>
    <row r="680" spans="7:8" ht="12.75" customHeight="1">
      <c r="G680" s="87"/>
      <c r="H680" s="88"/>
    </row>
    <row r="681" spans="7:8" ht="12.75" customHeight="1">
      <c r="G681" s="87"/>
      <c r="H681" s="88"/>
    </row>
    <row r="682" spans="7:8" ht="12.75" customHeight="1">
      <c r="G682" s="87"/>
      <c r="H682" s="88"/>
    </row>
    <row r="683" spans="7:8" ht="12.75" customHeight="1">
      <c r="G683" s="87"/>
      <c r="H683" s="88"/>
    </row>
    <row r="684" spans="7:8" ht="12.75" customHeight="1">
      <c r="G684" s="87"/>
      <c r="H684" s="88"/>
    </row>
    <row r="685" spans="7:8" ht="12.75" customHeight="1">
      <c r="G685" s="87"/>
      <c r="H685" s="88"/>
    </row>
    <row r="686" spans="7:8" ht="12.75" customHeight="1">
      <c r="G686" s="87"/>
      <c r="H686" s="88"/>
    </row>
    <row r="687" spans="7:8" ht="12.75" customHeight="1">
      <c r="G687" s="87"/>
      <c r="H687" s="88"/>
    </row>
    <row r="688" spans="7:8" ht="12.75" customHeight="1">
      <c r="G688" s="87"/>
      <c r="H688" s="88"/>
    </row>
    <row r="689" spans="7:8" ht="12.75" customHeight="1">
      <c r="G689" s="87"/>
      <c r="H689" s="88"/>
    </row>
    <row r="690" spans="7:8" ht="12.75" customHeight="1">
      <c r="G690" s="87"/>
      <c r="H690" s="88"/>
    </row>
    <row r="691" spans="7:8" ht="12.75" customHeight="1">
      <c r="G691" s="87"/>
      <c r="H691" s="88"/>
    </row>
    <row r="692" spans="7:8" ht="12.75" customHeight="1">
      <c r="G692" s="87"/>
      <c r="H692" s="88"/>
    </row>
    <row r="693" spans="7:8" ht="12.75" customHeight="1">
      <c r="G693" s="87"/>
      <c r="H693" s="88"/>
    </row>
    <row r="694" spans="7:8" ht="12.75" customHeight="1">
      <c r="G694" s="87"/>
      <c r="H694" s="88"/>
    </row>
    <row r="695" spans="7:8" ht="12.75" customHeight="1">
      <c r="G695" s="87"/>
      <c r="H695" s="88"/>
    </row>
    <row r="696" spans="7:8" ht="12.75" customHeight="1">
      <c r="G696" s="87"/>
      <c r="H696" s="88"/>
    </row>
    <row r="697" spans="7:8" ht="12.75" customHeight="1">
      <c r="G697" s="87"/>
      <c r="H697" s="88"/>
    </row>
    <row r="698" spans="7:8" ht="12.75" customHeight="1">
      <c r="G698" s="87"/>
      <c r="H698" s="88"/>
    </row>
    <row r="699" spans="7:8" ht="12.75" customHeight="1">
      <c r="G699" s="87"/>
      <c r="H699" s="88"/>
    </row>
    <row r="700" spans="7:8" ht="12.75" customHeight="1">
      <c r="G700" s="87"/>
      <c r="H700" s="88"/>
    </row>
    <row r="701" spans="7:8" ht="12.75" customHeight="1">
      <c r="G701" s="87"/>
      <c r="H701" s="88"/>
    </row>
    <row r="702" spans="7:8" ht="12.75" customHeight="1">
      <c r="G702" s="87"/>
      <c r="H702" s="88"/>
    </row>
    <row r="703" spans="7:8" ht="12.75" customHeight="1">
      <c r="G703" s="87"/>
      <c r="H703" s="88"/>
    </row>
    <row r="704" spans="7:8" ht="12.75" customHeight="1">
      <c r="G704" s="87"/>
      <c r="H704" s="88"/>
    </row>
    <row r="705" spans="7:8" ht="12.75" customHeight="1">
      <c r="G705" s="87"/>
      <c r="H705" s="88"/>
    </row>
    <row r="706" spans="7:8" ht="12.75" customHeight="1">
      <c r="G706" s="87"/>
      <c r="H706" s="88"/>
    </row>
    <row r="707" spans="7:8" ht="12.75" customHeight="1">
      <c r="G707" s="87"/>
      <c r="H707" s="88"/>
    </row>
    <row r="708" spans="7:8" ht="12.75" customHeight="1">
      <c r="G708" s="87"/>
      <c r="H708" s="88"/>
    </row>
    <row r="709" spans="7:8" ht="12.75" customHeight="1">
      <c r="G709" s="87"/>
      <c r="H709" s="88"/>
    </row>
    <row r="710" spans="7:8" ht="12.75" customHeight="1">
      <c r="G710" s="87"/>
      <c r="H710" s="88"/>
    </row>
    <row r="711" spans="7:8" ht="12.75" customHeight="1">
      <c r="G711" s="87"/>
      <c r="H711" s="88"/>
    </row>
    <row r="712" spans="7:8" ht="12.75" customHeight="1">
      <c r="G712" s="87"/>
      <c r="H712" s="88"/>
    </row>
    <row r="713" spans="7:8" ht="12.75" customHeight="1">
      <c r="G713" s="87"/>
      <c r="H713" s="88"/>
    </row>
    <row r="714" spans="7:8" ht="12.75" customHeight="1">
      <c r="G714" s="87"/>
      <c r="H714" s="88"/>
    </row>
    <row r="715" spans="7:8" ht="12.75" customHeight="1">
      <c r="G715" s="87"/>
      <c r="H715" s="88"/>
    </row>
    <row r="716" spans="7:8" ht="12.75" customHeight="1">
      <c r="G716" s="87"/>
      <c r="H716" s="88"/>
    </row>
    <row r="717" spans="7:8" ht="12.75" customHeight="1">
      <c r="G717" s="87"/>
      <c r="H717" s="88"/>
    </row>
    <row r="718" spans="7:8" ht="12.75" customHeight="1">
      <c r="G718" s="87"/>
      <c r="H718" s="88"/>
    </row>
    <row r="719" spans="7:8" ht="12.75" customHeight="1">
      <c r="G719" s="87"/>
      <c r="H719" s="88"/>
    </row>
    <row r="720" spans="7:8" ht="12.75" customHeight="1">
      <c r="G720" s="87"/>
      <c r="H720" s="88"/>
    </row>
    <row r="721" spans="7:8" ht="12.75" customHeight="1">
      <c r="G721" s="87"/>
      <c r="H721" s="88"/>
    </row>
    <row r="722" spans="7:8" ht="12.75" customHeight="1">
      <c r="G722" s="87"/>
      <c r="H722" s="88"/>
    </row>
    <row r="723" spans="7:8" ht="12.75" customHeight="1">
      <c r="G723" s="87"/>
      <c r="H723" s="88"/>
    </row>
    <row r="724" spans="7:8" ht="12.75" customHeight="1">
      <c r="G724" s="87"/>
      <c r="H724" s="88"/>
    </row>
    <row r="725" spans="7:8" ht="12.75" customHeight="1">
      <c r="G725" s="87"/>
      <c r="H725" s="88"/>
    </row>
    <row r="726" spans="7:8" ht="12.75" customHeight="1">
      <c r="G726" s="87"/>
      <c r="H726" s="88"/>
    </row>
    <row r="727" spans="7:8" ht="12.75" customHeight="1">
      <c r="G727" s="87"/>
      <c r="H727" s="88"/>
    </row>
    <row r="728" spans="7:8" ht="12.75" customHeight="1">
      <c r="G728" s="87"/>
      <c r="H728" s="88"/>
    </row>
    <row r="729" spans="7:8" ht="12.75" customHeight="1">
      <c r="G729" s="87"/>
      <c r="H729" s="88"/>
    </row>
    <row r="730" spans="7:8" ht="12.75" customHeight="1">
      <c r="G730" s="87"/>
      <c r="H730" s="88"/>
    </row>
    <row r="731" spans="7:8" ht="12.75" customHeight="1">
      <c r="G731" s="87"/>
      <c r="H731" s="88"/>
    </row>
    <row r="732" spans="7:8" ht="12.75" customHeight="1">
      <c r="G732" s="87"/>
      <c r="H732" s="88"/>
    </row>
    <row r="733" spans="7:8" ht="12.75" customHeight="1">
      <c r="G733" s="87"/>
      <c r="H733" s="88"/>
    </row>
    <row r="734" spans="7:8" ht="12.75" customHeight="1">
      <c r="G734" s="87"/>
      <c r="H734" s="88"/>
    </row>
    <row r="735" spans="7:8" ht="12.75" customHeight="1">
      <c r="G735" s="87"/>
      <c r="H735" s="88"/>
    </row>
    <row r="736" spans="7:8" ht="12.75" customHeight="1">
      <c r="G736" s="87"/>
      <c r="H736" s="88"/>
    </row>
    <row r="737" spans="7:8" ht="12.75" customHeight="1">
      <c r="G737" s="87"/>
      <c r="H737" s="88"/>
    </row>
    <row r="738" spans="7:8" ht="12.75" customHeight="1">
      <c r="G738" s="87"/>
      <c r="H738" s="88"/>
    </row>
    <row r="739" spans="7:8" ht="12.75" customHeight="1">
      <c r="G739" s="87"/>
      <c r="H739" s="88"/>
    </row>
    <row r="740" spans="7:8" ht="12.75" customHeight="1">
      <c r="G740" s="87"/>
      <c r="H740" s="88"/>
    </row>
    <row r="741" spans="7:8" ht="12.75" customHeight="1">
      <c r="G741" s="87"/>
      <c r="H741" s="88"/>
    </row>
    <row r="742" spans="7:8" ht="12.75" customHeight="1">
      <c r="G742" s="87"/>
      <c r="H742" s="88"/>
    </row>
    <row r="743" spans="7:8" ht="12.75" customHeight="1">
      <c r="G743" s="87"/>
      <c r="H743" s="88"/>
    </row>
    <row r="744" spans="7:8" ht="12.75" customHeight="1">
      <c r="G744" s="87"/>
      <c r="H744" s="88"/>
    </row>
    <row r="745" spans="7:8" ht="12.75" customHeight="1">
      <c r="G745" s="87"/>
      <c r="H745" s="88"/>
    </row>
    <row r="746" spans="7:8" ht="12.75" customHeight="1">
      <c r="G746" s="87"/>
      <c r="H746" s="88"/>
    </row>
    <row r="747" spans="7:8" ht="12.75" customHeight="1">
      <c r="G747" s="87"/>
      <c r="H747" s="88"/>
    </row>
    <row r="748" spans="7:8" ht="12.75" customHeight="1">
      <c r="G748" s="87"/>
      <c r="H748" s="88"/>
    </row>
    <row r="749" spans="7:8" ht="12.75" customHeight="1">
      <c r="G749" s="87"/>
      <c r="H749" s="88"/>
    </row>
    <row r="750" spans="7:8" ht="12.75" customHeight="1">
      <c r="G750" s="87"/>
      <c r="H750" s="88"/>
    </row>
    <row r="751" spans="7:8" ht="12.75" customHeight="1">
      <c r="G751" s="87"/>
      <c r="H751" s="88"/>
    </row>
    <row r="752" spans="7:8" ht="12.75" customHeight="1">
      <c r="G752" s="87"/>
      <c r="H752" s="88"/>
    </row>
    <row r="753" spans="7:8" ht="12.75" customHeight="1">
      <c r="G753" s="87"/>
      <c r="H753" s="88"/>
    </row>
    <row r="754" spans="7:8" ht="12.75" customHeight="1">
      <c r="G754" s="87"/>
      <c r="H754" s="88"/>
    </row>
    <row r="755" spans="7:8" ht="12.75" customHeight="1">
      <c r="G755" s="87"/>
      <c r="H755" s="88"/>
    </row>
    <row r="756" spans="7:8" ht="12.75" customHeight="1">
      <c r="G756" s="87"/>
      <c r="H756" s="88"/>
    </row>
    <row r="757" spans="7:8" ht="12.75" customHeight="1">
      <c r="G757" s="87"/>
      <c r="H757" s="88"/>
    </row>
    <row r="758" spans="7:8" ht="12.75" customHeight="1">
      <c r="G758" s="87"/>
      <c r="H758" s="88"/>
    </row>
    <row r="759" spans="7:8" ht="12.75" customHeight="1">
      <c r="G759" s="87"/>
      <c r="H759" s="88"/>
    </row>
    <row r="760" spans="7:8" ht="12.75" customHeight="1">
      <c r="G760" s="87"/>
      <c r="H760" s="88"/>
    </row>
    <row r="761" spans="7:8" ht="12.75" customHeight="1">
      <c r="G761" s="87"/>
      <c r="H761" s="88"/>
    </row>
    <row r="762" spans="7:8" ht="12.75" customHeight="1">
      <c r="G762" s="87"/>
      <c r="H762" s="88"/>
    </row>
    <row r="763" spans="7:8" ht="12.75" customHeight="1">
      <c r="G763" s="87"/>
      <c r="H763" s="88"/>
    </row>
    <row r="764" spans="7:8" ht="12.75" customHeight="1">
      <c r="G764" s="87"/>
      <c r="H764" s="88"/>
    </row>
    <row r="765" spans="7:8" ht="12.75" customHeight="1">
      <c r="G765" s="87"/>
      <c r="H765" s="88"/>
    </row>
    <row r="766" spans="7:8" ht="12.75" customHeight="1">
      <c r="G766" s="87"/>
      <c r="H766" s="88"/>
    </row>
    <row r="767" spans="7:8" ht="12.75" customHeight="1">
      <c r="G767" s="87"/>
      <c r="H767" s="88"/>
    </row>
    <row r="768" spans="7:8" ht="12.75" customHeight="1">
      <c r="G768" s="87"/>
      <c r="H768" s="88"/>
    </row>
    <row r="769" spans="7:8" ht="12.75" customHeight="1">
      <c r="G769" s="87"/>
      <c r="H769" s="88"/>
    </row>
    <row r="770" spans="7:8" ht="12.75" customHeight="1">
      <c r="G770" s="87"/>
      <c r="H770" s="88"/>
    </row>
    <row r="771" spans="7:8" ht="12.75" customHeight="1">
      <c r="G771" s="87"/>
      <c r="H771" s="88"/>
    </row>
    <row r="772" spans="7:8" ht="12.75" customHeight="1">
      <c r="G772" s="87"/>
      <c r="H772" s="88"/>
    </row>
    <row r="773" spans="7:8" ht="12.75" customHeight="1">
      <c r="G773" s="87"/>
      <c r="H773" s="88"/>
    </row>
    <row r="774" spans="7:8" ht="12.75" customHeight="1">
      <c r="G774" s="87"/>
      <c r="H774" s="88"/>
    </row>
    <row r="775" spans="7:8" ht="12.75" customHeight="1">
      <c r="G775" s="87"/>
      <c r="H775" s="88"/>
    </row>
    <row r="776" spans="7:8" ht="12.75" customHeight="1">
      <c r="G776" s="87"/>
      <c r="H776" s="88"/>
    </row>
    <row r="777" spans="7:8" ht="12.75" customHeight="1">
      <c r="G777" s="87"/>
      <c r="H777" s="88"/>
    </row>
    <row r="778" spans="7:8" ht="12.75" customHeight="1">
      <c r="G778" s="87"/>
      <c r="H778" s="88"/>
    </row>
    <row r="779" spans="7:8" ht="12.75" customHeight="1">
      <c r="G779" s="87"/>
      <c r="H779" s="88"/>
    </row>
    <row r="780" spans="7:8" ht="12.75" customHeight="1">
      <c r="G780" s="87"/>
      <c r="H780" s="88"/>
    </row>
    <row r="781" spans="7:8" ht="12.75" customHeight="1">
      <c r="G781" s="87"/>
      <c r="H781" s="88"/>
    </row>
    <row r="782" spans="7:8" ht="12.75" customHeight="1">
      <c r="G782" s="87"/>
      <c r="H782" s="88"/>
    </row>
    <row r="783" spans="7:8" ht="12.75" customHeight="1">
      <c r="G783" s="87"/>
      <c r="H783" s="88"/>
    </row>
    <row r="784" spans="7:8" ht="12.75" customHeight="1">
      <c r="G784" s="87"/>
      <c r="H784" s="88"/>
    </row>
    <row r="785" spans="7:8" ht="12.75" customHeight="1">
      <c r="G785" s="87"/>
      <c r="H785" s="88"/>
    </row>
    <row r="786" spans="7:8" ht="12.75" customHeight="1">
      <c r="G786" s="87"/>
      <c r="H786" s="88"/>
    </row>
    <row r="787" spans="7:8" ht="12.75" customHeight="1">
      <c r="G787" s="87"/>
      <c r="H787" s="88"/>
    </row>
    <row r="788" spans="7:8" ht="12.75" customHeight="1">
      <c r="G788" s="87"/>
      <c r="H788" s="88"/>
    </row>
    <row r="789" spans="7:8" ht="12.75" customHeight="1">
      <c r="G789" s="87"/>
      <c r="H789" s="88"/>
    </row>
    <row r="790" spans="7:8" ht="12.75" customHeight="1">
      <c r="G790" s="87"/>
      <c r="H790" s="88"/>
    </row>
    <row r="791" spans="7:8" ht="12.75" customHeight="1">
      <c r="G791" s="87"/>
      <c r="H791" s="88"/>
    </row>
    <row r="792" spans="7:8" ht="12.75" customHeight="1">
      <c r="G792" s="87"/>
      <c r="H792" s="88"/>
    </row>
    <row r="793" spans="7:8" ht="12.75" customHeight="1">
      <c r="G793" s="87"/>
      <c r="H793" s="88"/>
    </row>
    <row r="794" spans="7:8" ht="12.75" customHeight="1">
      <c r="G794" s="87"/>
      <c r="H794" s="88"/>
    </row>
    <row r="795" spans="7:8" ht="12.75" customHeight="1">
      <c r="G795" s="87"/>
      <c r="H795" s="88"/>
    </row>
    <row r="796" spans="7:8" ht="12.75" customHeight="1">
      <c r="G796" s="87"/>
      <c r="H796" s="88"/>
    </row>
    <row r="797" spans="7:8" ht="12.75" customHeight="1">
      <c r="G797" s="87"/>
      <c r="H797" s="88"/>
    </row>
    <row r="798" spans="7:8" ht="12.75" customHeight="1">
      <c r="G798" s="87"/>
      <c r="H798" s="88"/>
    </row>
    <row r="799" spans="7:8" ht="12.75" customHeight="1">
      <c r="G799" s="87"/>
      <c r="H799" s="88"/>
    </row>
    <row r="800" spans="7:8" ht="12.75" customHeight="1">
      <c r="G800" s="87"/>
      <c r="H800" s="88"/>
    </row>
    <row r="801" spans="7:8" ht="12.75" customHeight="1">
      <c r="G801" s="87"/>
      <c r="H801" s="88"/>
    </row>
    <row r="802" spans="7:8" ht="12.75" customHeight="1">
      <c r="G802" s="87"/>
      <c r="H802" s="88"/>
    </row>
    <row r="803" spans="7:8" ht="12.75" customHeight="1">
      <c r="G803" s="87"/>
      <c r="H803" s="88"/>
    </row>
    <row r="804" spans="7:8" ht="12.75" customHeight="1">
      <c r="G804" s="87"/>
      <c r="H804" s="88"/>
    </row>
    <row r="805" spans="7:8" ht="12.75" customHeight="1">
      <c r="G805" s="87"/>
      <c r="H805" s="88"/>
    </row>
    <row r="806" spans="7:8" ht="12.75" customHeight="1">
      <c r="G806" s="87"/>
      <c r="H806" s="88"/>
    </row>
    <row r="807" spans="7:8" ht="12.75" customHeight="1">
      <c r="G807" s="87"/>
      <c r="H807" s="88"/>
    </row>
    <row r="808" spans="7:8" ht="12.75" customHeight="1">
      <c r="G808" s="87"/>
      <c r="H808" s="88"/>
    </row>
    <row r="809" spans="7:8" ht="12.75" customHeight="1">
      <c r="G809" s="87"/>
      <c r="H809" s="88"/>
    </row>
    <row r="810" spans="7:8" ht="12.75" customHeight="1">
      <c r="G810" s="87"/>
      <c r="H810" s="88"/>
    </row>
    <row r="811" spans="7:8" ht="12.75" customHeight="1">
      <c r="G811" s="87"/>
      <c r="H811" s="88"/>
    </row>
    <row r="812" spans="7:8" ht="12.75" customHeight="1">
      <c r="G812" s="87"/>
      <c r="H812" s="88"/>
    </row>
    <row r="813" spans="7:8" ht="12.75" customHeight="1">
      <c r="G813" s="87"/>
      <c r="H813" s="88"/>
    </row>
    <row r="814" spans="7:8" ht="12.75" customHeight="1">
      <c r="G814" s="87"/>
      <c r="H814" s="88"/>
    </row>
    <row r="815" spans="7:8" ht="12.75" customHeight="1">
      <c r="G815" s="87"/>
      <c r="H815" s="88"/>
    </row>
    <row r="816" spans="7:8" ht="12.75" customHeight="1">
      <c r="G816" s="87"/>
      <c r="H816" s="88"/>
    </row>
    <row r="817" spans="7:8" ht="12.75" customHeight="1">
      <c r="G817" s="87"/>
      <c r="H817" s="88"/>
    </row>
    <row r="818" spans="7:8" ht="12.75" customHeight="1">
      <c r="G818" s="87"/>
      <c r="H818" s="88"/>
    </row>
    <row r="819" spans="7:8" ht="12.75" customHeight="1">
      <c r="G819" s="87"/>
      <c r="H819" s="88"/>
    </row>
    <row r="820" spans="7:8" ht="12.75" customHeight="1">
      <c r="G820" s="87"/>
      <c r="H820" s="88"/>
    </row>
    <row r="821" spans="7:8" ht="12.75" customHeight="1">
      <c r="G821" s="87"/>
      <c r="H821" s="88"/>
    </row>
    <row r="822" spans="7:8" ht="12.75" customHeight="1">
      <c r="G822" s="87"/>
      <c r="H822" s="88"/>
    </row>
    <row r="823" spans="7:8" ht="12.75" customHeight="1">
      <c r="G823" s="87"/>
      <c r="H823" s="88"/>
    </row>
    <row r="824" spans="7:8" ht="12.75" customHeight="1">
      <c r="G824" s="87"/>
      <c r="H824" s="88"/>
    </row>
    <row r="825" spans="7:8" ht="12.75" customHeight="1">
      <c r="G825" s="87"/>
      <c r="H825" s="88"/>
    </row>
    <row r="826" spans="7:8" ht="12.75" customHeight="1">
      <c r="G826" s="87"/>
      <c r="H826" s="88"/>
    </row>
    <row r="827" spans="7:8" ht="12.75" customHeight="1">
      <c r="G827" s="87"/>
      <c r="H827" s="88"/>
    </row>
    <row r="828" spans="7:8" ht="12.75" customHeight="1">
      <c r="G828" s="87"/>
      <c r="H828" s="88"/>
    </row>
    <row r="829" spans="7:8" ht="12.75" customHeight="1">
      <c r="G829" s="87"/>
      <c r="H829" s="88"/>
    </row>
    <row r="830" spans="7:8" ht="12.75" customHeight="1">
      <c r="G830" s="87"/>
      <c r="H830" s="88"/>
    </row>
    <row r="831" spans="7:8" ht="12.75" customHeight="1">
      <c r="G831" s="87"/>
      <c r="H831" s="88"/>
    </row>
    <row r="832" spans="7:8" ht="12.75" customHeight="1">
      <c r="G832" s="87"/>
      <c r="H832" s="88"/>
    </row>
    <row r="833" spans="7:8" ht="12.75" customHeight="1">
      <c r="G833" s="87"/>
      <c r="H833" s="88"/>
    </row>
    <row r="834" spans="7:8" ht="12.75" customHeight="1">
      <c r="G834" s="87"/>
      <c r="H834" s="88"/>
    </row>
    <row r="835" spans="7:8" ht="12.75" customHeight="1">
      <c r="G835" s="87"/>
      <c r="H835" s="88"/>
    </row>
    <row r="836" spans="7:8" ht="12.75" customHeight="1">
      <c r="G836" s="87"/>
      <c r="H836" s="88"/>
    </row>
    <row r="837" spans="7:8" ht="12.75" customHeight="1">
      <c r="G837" s="87"/>
      <c r="H837" s="88"/>
    </row>
    <row r="838" spans="7:8" ht="12.75" customHeight="1">
      <c r="G838" s="87"/>
      <c r="H838" s="88"/>
    </row>
    <row r="839" spans="7:8" ht="12.75" customHeight="1">
      <c r="G839" s="87"/>
      <c r="H839" s="88"/>
    </row>
    <row r="840" spans="7:8" ht="12.75" customHeight="1">
      <c r="G840" s="87"/>
      <c r="H840" s="88"/>
    </row>
    <row r="841" spans="7:8" ht="12.75" customHeight="1">
      <c r="G841" s="87"/>
      <c r="H841" s="88"/>
    </row>
    <row r="842" spans="7:8" ht="12.75" customHeight="1">
      <c r="G842" s="87"/>
      <c r="H842" s="88"/>
    </row>
    <row r="843" spans="7:8" ht="12.75" customHeight="1">
      <c r="G843" s="87"/>
      <c r="H843" s="88"/>
    </row>
    <row r="844" spans="7:8" ht="12.75" customHeight="1">
      <c r="G844" s="87"/>
      <c r="H844" s="88"/>
    </row>
    <row r="845" spans="7:8" ht="12.75" customHeight="1">
      <c r="G845" s="87"/>
      <c r="H845" s="88"/>
    </row>
    <row r="846" spans="7:8" ht="12.75" customHeight="1">
      <c r="G846" s="87"/>
      <c r="H846" s="88"/>
    </row>
    <row r="847" spans="7:8" ht="12.75" customHeight="1">
      <c r="G847" s="87"/>
      <c r="H847" s="88"/>
    </row>
    <row r="848" spans="7:8" ht="12.75" customHeight="1">
      <c r="G848" s="87"/>
      <c r="H848" s="88"/>
    </row>
    <row r="849" spans="7:8" ht="12.75" customHeight="1">
      <c r="G849" s="87"/>
      <c r="H849" s="88"/>
    </row>
    <row r="850" spans="7:8" ht="12.75" customHeight="1">
      <c r="G850" s="87"/>
      <c r="H850" s="88"/>
    </row>
    <row r="851" spans="7:8" ht="12.75" customHeight="1">
      <c r="G851" s="87"/>
      <c r="H851" s="88"/>
    </row>
    <row r="852" spans="7:8" ht="12.75" customHeight="1">
      <c r="G852" s="87"/>
      <c r="H852" s="88"/>
    </row>
    <row r="853" spans="7:8" ht="12.75" customHeight="1">
      <c r="G853" s="87"/>
      <c r="H853" s="88"/>
    </row>
    <row r="854" spans="7:8" ht="12.75" customHeight="1">
      <c r="G854" s="87"/>
      <c r="H854" s="88"/>
    </row>
    <row r="855" spans="7:8" ht="12.75" customHeight="1">
      <c r="G855" s="87"/>
      <c r="H855" s="88"/>
    </row>
    <row r="856" spans="7:8" ht="12.75" customHeight="1">
      <c r="G856" s="87"/>
      <c r="H856" s="88"/>
    </row>
    <row r="857" spans="7:8" ht="12.75" customHeight="1">
      <c r="G857" s="87"/>
      <c r="H857" s="88"/>
    </row>
    <row r="858" spans="7:8" ht="12.75" customHeight="1">
      <c r="G858" s="87"/>
      <c r="H858" s="88"/>
    </row>
    <row r="859" spans="7:8" ht="12.75" customHeight="1">
      <c r="G859" s="87"/>
      <c r="H859" s="88"/>
    </row>
    <row r="860" spans="7:8" ht="12.75" customHeight="1">
      <c r="G860" s="87"/>
      <c r="H860" s="88"/>
    </row>
    <row r="861" spans="7:8" ht="12.75" customHeight="1">
      <c r="G861" s="87"/>
      <c r="H861" s="88"/>
    </row>
    <row r="862" spans="7:8" ht="12.75" customHeight="1">
      <c r="G862" s="87"/>
      <c r="H862" s="88"/>
    </row>
    <row r="863" spans="7:8" ht="12.75" customHeight="1">
      <c r="G863" s="87"/>
      <c r="H863" s="88"/>
    </row>
    <row r="864" spans="7:8" ht="12.75" customHeight="1">
      <c r="G864" s="87"/>
      <c r="H864" s="88"/>
    </row>
    <row r="865" spans="7:8" ht="12.75" customHeight="1">
      <c r="G865" s="87"/>
      <c r="H865" s="88"/>
    </row>
    <row r="866" spans="7:8" ht="12.75" customHeight="1">
      <c r="G866" s="87"/>
      <c r="H866" s="88"/>
    </row>
    <row r="867" spans="7:8" ht="12.75" customHeight="1">
      <c r="G867" s="87"/>
      <c r="H867" s="88"/>
    </row>
    <row r="868" spans="7:8" ht="12.75" customHeight="1">
      <c r="G868" s="87"/>
      <c r="H868" s="88"/>
    </row>
    <row r="869" spans="7:8" ht="12.75" customHeight="1">
      <c r="G869" s="87"/>
      <c r="H869" s="88"/>
    </row>
    <row r="870" spans="7:8" ht="12.75" customHeight="1">
      <c r="G870" s="87"/>
      <c r="H870" s="88"/>
    </row>
    <row r="871" spans="7:8" ht="12.75" customHeight="1">
      <c r="G871" s="87"/>
      <c r="H871" s="88"/>
    </row>
    <row r="872" spans="7:8" ht="12.75" customHeight="1">
      <c r="G872" s="87"/>
      <c r="H872" s="88"/>
    </row>
    <row r="873" spans="7:8" ht="12.75" customHeight="1">
      <c r="G873" s="87"/>
      <c r="H873" s="88"/>
    </row>
    <row r="874" spans="7:8" ht="12.75" customHeight="1">
      <c r="G874" s="87"/>
      <c r="H874" s="88"/>
    </row>
    <row r="875" spans="7:8" ht="12.75" customHeight="1">
      <c r="G875" s="87"/>
      <c r="H875" s="88"/>
    </row>
    <row r="876" spans="7:8" ht="12.75" customHeight="1">
      <c r="G876" s="87"/>
      <c r="H876" s="88"/>
    </row>
    <row r="877" spans="7:8" ht="12.75" customHeight="1">
      <c r="G877" s="87"/>
      <c r="H877" s="88"/>
    </row>
    <row r="878" spans="7:8" ht="12.75" customHeight="1">
      <c r="G878" s="87"/>
      <c r="H878" s="88"/>
    </row>
    <row r="879" spans="7:8" ht="12.75" customHeight="1">
      <c r="G879" s="87"/>
      <c r="H879" s="88"/>
    </row>
    <row r="880" spans="7:8" ht="12.75" customHeight="1">
      <c r="G880" s="87"/>
      <c r="H880" s="88"/>
    </row>
    <row r="881" spans="7:8" ht="12.75" customHeight="1">
      <c r="G881" s="87"/>
      <c r="H881" s="88"/>
    </row>
    <row r="882" spans="7:8" ht="12.75" customHeight="1">
      <c r="G882" s="87"/>
      <c r="H882" s="88"/>
    </row>
    <row r="883" spans="7:8" ht="12.75" customHeight="1">
      <c r="G883" s="87"/>
      <c r="H883" s="88"/>
    </row>
    <row r="884" spans="7:8" ht="12.75" customHeight="1">
      <c r="G884" s="87"/>
      <c r="H884" s="88"/>
    </row>
    <row r="885" spans="7:8" ht="12.75" customHeight="1">
      <c r="G885" s="87"/>
      <c r="H885" s="88"/>
    </row>
    <row r="886" spans="7:8" ht="12.75" customHeight="1">
      <c r="G886" s="87"/>
      <c r="H886" s="88"/>
    </row>
    <row r="887" spans="7:8" ht="12.75" customHeight="1">
      <c r="G887" s="87"/>
      <c r="H887" s="88"/>
    </row>
    <row r="888" spans="7:8" ht="12.75" customHeight="1">
      <c r="G888" s="87"/>
      <c r="H888" s="88"/>
    </row>
    <row r="889" spans="7:8" ht="12.75" customHeight="1">
      <c r="G889" s="87"/>
      <c r="H889" s="88"/>
    </row>
    <row r="890" spans="7:8" ht="12.75" customHeight="1">
      <c r="G890" s="87"/>
      <c r="H890" s="88"/>
    </row>
    <row r="891" spans="7:8" ht="12.75" customHeight="1">
      <c r="G891" s="87"/>
      <c r="H891" s="88"/>
    </row>
    <row r="892" spans="7:8" ht="12.75" customHeight="1">
      <c r="G892" s="87"/>
      <c r="H892" s="88"/>
    </row>
    <row r="893" spans="7:8" ht="12.75" customHeight="1">
      <c r="G893" s="87"/>
      <c r="H893" s="88"/>
    </row>
    <row r="894" spans="7:8" ht="12.75" customHeight="1">
      <c r="G894" s="87"/>
      <c r="H894" s="88"/>
    </row>
    <row r="895" spans="7:8" ht="12.75" customHeight="1">
      <c r="G895" s="87"/>
      <c r="H895" s="88"/>
    </row>
    <row r="896" spans="7:8" ht="12.75" customHeight="1">
      <c r="G896" s="87"/>
      <c r="H896" s="88"/>
    </row>
    <row r="897" spans="7:8" ht="12.75" customHeight="1">
      <c r="G897" s="87"/>
      <c r="H897" s="88"/>
    </row>
    <row r="898" spans="7:8" ht="12.75" customHeight="1">
      <c r="G898" s="87"/>
      <c r="H898" s="88"/>
    </row>
    <row r="899" spans="7:8" ht="12.75" customHeight="1">
      <c r="G899" s="87"/>
      <c r="H899" s="88"/>
    </row>
    <row r="900" spans="7:8" ht="12.75" customHeight="1">
      <c r="G900" s="87"/>
      <c r="H900" s="88"/>
    </row>
    <row r="901" spans="7:8" ht="12.75" customHeight="1">
      <c r="G901" s="87"/>
      <c r="H901" s="88"/>
    </row>
    <row r="902" spans="7:8" ht="12.75" customHeight="1">
      <c r="G902" s="87"/>
      <c r="H902" s="88"/>
    </row>
    <row r="903" spans="7:8" ht="12.75" customHeight="1">
      <c r="G903" s="87"/>
      <c r="H903" s="88"/>
    </row>
    <row r="904" spans="7:8" ht="12.75" customHeight="1">
      <c r="G904" s="87"/>
      <c r="H904" s="88"/>
    </row>
    <row r="905" spans="7:8" ht="12.75" customHeight="1">
      <c r="G905" s="87"/>
      <c r="H905" s="88"/>
    </row>
    <row r="906" spans="7:8" ht="12.75" customHeight="1">
      <c r="G906" s="87"/>
      <c r="H906" s="88"/>
    </row>
    <row r="907" spans="7:8" ht="12.75" customHeight="1">
      <c r="G907" s="87"/>
      <c r="H907" s="88"/>
    </row>
    <row r="908" spans="7:8" ht="12.75" customHeight="1">
      <c r="G908" s="87"/>
      <c r="H908" s="88"/>
    </row>
    <row r="909" spans="7:8" ht="12.75" customHeight="1">
      <c r="G909" s="87"/>
      <c r="H909" s="88"/>
    </row>
    <row r="910" spans="7:8" ht="12.75" customHeight="1">
      <c r="G910" s="87"/>
      <c r="H910" s="88"/>
    </row>
    <row r="911" spans="7:8" ht="12.75" customHeight="1">
      <c r="G911" s="87"/>
      <c r="H911" s="88"/>
    </row>
    <row r="912" spans="7:8" ht="12.75" customHeight="1">
      <c r="G912" s="87"/>
      <c r="H912" s="88"/>
    </row>
    <row r="913" spans="7:8" ht="12.75" customHeight="1">
      <c r="G913" s="87"/>
      <c r="H913" s="88"/>
    </row>
    <row r="914" spans="7:8" ht="12.75" customHeight="1">
      <c r="G914" s="87"/>
      <c r="H914" s="88"/>
    </row>
    <row r="915" spans="7:8" ht="12.75" customHeight="1">
      <c r="G915" s="87"/>
      <c r="H915" s="88"/>
    </row>
    <row r="916" spans="7:8" ht="12.75" customHeight="1">
      <c r="G916" s="87"/>
      <c r="H916" s="88"/>
    </row>
    <row r="917" spans="7:8" ht="12.75" customHeight="1">
      <c r="G917" s="87"/>
      <c r="H917" s="88"/>
    </row>
    <row r="918" spans="7:8" ht="12.75" customHeight="1">
      <c r="G918" s="87"/>
      <c r="H918" s="88"/>
    </row>
    <row r="919" spans="7:8" ht="12.75" customHeight="1">
      <c r="G919" s="87"/>
      <c r="H919" s="88"/>
    </row>
    <row r="920" spans="7:8" ht="12.75" customHeight="1">
      <c r="G920" s="87"/>
      <c r="H920" s="88"/>
    </row>
    <row r="921" spans="7:8" ht="12.75" customHeight="1">
      <c r="G921" s="87"/>
      <c r="H921" s="88"/>
    </row>
    <row r="922" spans="7:8" ht="12.75" customHeight="1">
      <c r="G922" s="87"/>
      <c r="H922" s="88"/>
    </row>
    <row r="923" spans="7:8" ht="12.75" customHeight="1">
      <c r="G923" s="87"/>
      <c r="H923" s="88"/>
    </row>
    <row r="924" spans="7:8" ht="12.75" customHeight="1">
      <c r="G924" s="87"/>
      <c r="H924" s="88"/>
    </row>
    <row r="925" spans="7:8" ht="12.75" customHeight="1">
      <c r="G925" s="87"/>
      <c r="H925" s="88"/>
    </row>
    <row r="926" spans="7:8" ht="12.75" customHeight="1">
      <c r="G926" s="87"/>
      <c r="H926" s="88"/>
    </row>
    <row r="927" spans="7:8" ht="12.75" customHeight="1">
      <c r="G927" s="87"/>
      <c r="H927" s="88"/>
    </row>
    <row r="928" spans="7:8" ht="12.75" customHeight="1">
      <c r="G928" s="87"/>
      <c r="H928" s="88"/>
    </row>
    <row r="929" spans="7:8" ht="12.75" customHeight="1">
      <c r="G929" s="87"/>
      <c r="H929" s="88"/>
    </row>
    <row r="930" spans="7:8" ht="12.75" customHeight="1">
      <c r="G930" s="87"/>
      <c r="H930" s="88"/>
    </row>
    <row r="931" spans="7:8" ht="12.75" customHeight="1">
      <c r="G931" s="87"/>
      <c r="H931" s="88"/>
    </row>
    <row r="932" spans="7:8" ht="12.75" customHeight="1">
      <c r="G932" s="87"/>
      <c r="H932" s="88"/>
    </row>
    <row r="933" spans="7:8" ht="12.75" customHeight="1">
      <c r="G933" s="87"/>
      <c r="H933" s="88"/>
    </row>
    <row r="934" spans="7:8" ht="12.75" customHeight="1">
      <c r="G934" s="87"/>
      <c r="H934" s="88"/>
    </row>
    <row r="935" spans="7:8" ht="12.75" customHeight="1">
      <c r="G935" s="87"/>
      <c r="H935" s="88"/>
    </row>
    <row r="936" spans="7:8" ht="12.75" customHeight="1">
      <c r="G936" s="87"/>
      <c r="H936" s="88"/>
    </row>
    <row r="937" spans="7:8" ht="12.75" customHeight="1">
      <c r="G937" s="87"/>
      <c r="H937" s="88"/>
    </row>
    <row r="938" spans="7:8" ht="12.75" customHeight="1">
      <c r="G938" s="87"/>
      <c r="H938" s="88"/>
    </row>
    <row r="939" spans="7:8" ht="12.75" customHeight="1">
      <c r="G939" s="87"/>
      <c r="H939" s="88"/>
    </row>
    <row r="940" spans="7:8" ht="12.75" customHeight="1">
      <c r="G940" s="87"/>
      <c r="H940" s="88"/>
    </row>
    <row r="941" spans="7:8" ht="12.75" customHeight="1">
      <c r="G941" s="87"/>
      <c r="H941" s="88"/>
    </row>
    <row r="942" spans="7:8" ht="12.75" customHeight="1">
      <c r="G942" s="87"/>
      <c r="H942" s="88"/>
    </row>
    <row r="943" spans="7:8" ht="12.75" customHeight="1">
      <c r="G943" s="87"/>
      <c r="H943" s="88"/>
    </row>
    <row r="944" spans="7:8" ht="12.75" customHeight="1">
      <c r="G944" s="87"/>
      <c r="H944" s="88"/>
    </row>
    <row r="945" spans="7:8" ht="12.75" customHeight="1">
      <c r="G945" s="87"/>
      <c r="H945" s="88"/>
    </row>
    <row r="946" spans="7:8" ht="12.75" customHeight="1">
      <c r="G946" s="87"/>
      <c r="H946" s="88"/>
    </row>
    <row r="947" spans="7:8" ht="12.75" customHeight="1">
      <c r="G947" s="87"/>
      <c r="H947" s="88"/>
    </row>
    <row r="948" spans="7:8" ht="12.75" customHeight="1">
      <c r="G948" s="87"/>
      <c r="H948" s="88"/>
    </row>
    <row r="949" spans="7:8" ht="12.75" customHeight="1">
      <c r="G949" s="87"/>
      <c r="H949" s="88"/>
    </row>
    <row r="950" spans="7:8" ht="12.75" customHeight="1">
      <c r="G950" s="87"/>
      <c r="H950" s="88"/>
    </row>
    <row r="951" spans="7:8" ht="12.75" customHeight="1">
      <c r="G951" s="87"/>
      <c r="H951" s="88"/>
    </row>
    <row r="952" spans="7:8" ht="12.75" customHeight="1">
      <c r="G952" s="87"/>
      <c r="H952" s="88"/>
    </row>
    <row r="953" spans="7:8" ht="12.75" customHeight="1">
      <c r="G953" s="87"/>
      <c r="H953" s="88"/>
    </row>
    <row r="954" spans="7:8" ht="12.75" customHeight="1">
      <c r="G954" s="87"/>
      <c r="H954" s="88"/>
    </row>
    <row r="955" spans="7:8" ht="12.75" customHeight="1">
      <c r="G955" s="87"/>
      <c r="H955" s="88"/>
    </row>
    <row r="956" spans="7:8" ht="12.75" customHeight="1">
      <c r="G956" s="87"/>
      <c r="H956" s="88"/>
    </row>
    <row r="957" spans="7:8" ht="12.75" customHeight="1">
      <c r="G957" s="87"/>
      <c r="H957" s="88"/>
    </row>
    <row r="958" spans="7:8" ht="12.75" customHeight="1">
      <c r="G958" s="87"/>
      <c r="H958" s="88"/>
    </row>
    <row r="959" spans="7:8" ht="12.75" customHeight="1">
      <c r="G959" s="87"/>
      <c r="H959" s="88"/>
    </row>
    <row r="960" spans="7:8" ht="12.75" customHeight="1">
      <c r="G960" s="87"/>
      <c r="H960" s="88"/>
    </row>
    <row r="961" spans="7:8" ht="12.75" customHeight="1">
      <c r="G961" s="87"/>
      <c r="H961" s="88"/>
    </row>
    <row r="962" spans="7:8" ht="12.75" customHeight="1">
      <c r="G962" s="87"/>
      <c r="H962" s="88"/>
    </row>
    <row r="963" spans="7:8" ht="12.75" customHeight="1">
      <c r="G963" s="87"/>
      <c r="H963" s="88"/>
    </row>
    <row r="964" spans="7:8" ht="12.75" customHeight="1">
      <c r="G964" s="87"/>
      <c r="H964" s="88"/>
    </row>
    <row r="965" spans="7:8" ht="12.75" customHeight="1">
      <c r="G965" s="87"/>
      <c r="H965" s="88"/>
    </row>
    <row r="966" spans="7:8" ht="12.75" customHeight="1">
      <c r="G966" s="87"/>
      <c r="H966" s="88"/>
    </row>
    <row r="967" spans="7:8" ht="12.75" customHeight="1">
      <c r="G967" s="87"/>
      <c r="H967" s="88"/>
    </row>
    <row r="968" spans="7:8" ht="12.75" customHeight="1">
      <c r="G968" s="87"/>
      <c r="H968" s="88"/>
    </row>
    <row r="969" spans="7:8" ht="12.75" customHeight="1">
      <c r="G969" s="87"/>
      <c r="H969" s="88"/>
    </row>
    <row r="970" spans="7:8" ht="12.75" customHeight="1">
      <c r="G970" s="87"/>
      <c r="H970" s="88"/>
    </row>
    <row r="971" spans="7:8" ht="12.75" customHeight="1">
      <c r="G971" s="87"/>
      <c r="H971" s="88"/>
    </row>
    <row r="972" spans="7:8" ht="12.75" customHeight="1">
      <c r="G972" s="87"/>
      <c r="H972" s="88"/>
    </row>
    <row r="973" spans="7:8" ht="12.75" customHeight="1">
      <c r="G973" s="87"/>
      <c r="H973" s="88"/>
    </row>
    <row r="974" spans="7:8" ht="12.75" customHeight="1">
      <c r="G974" s="87"/>
      <c r="H974" s="88"/>
    </row>
    <row r="975" spans="7:8" ht="12.75" customHeight="1">
      <c r="G975" s="87"/>
      <c r="H975" s="88"/>
    </row>
    <row r="976" spans="7:8" ht="12.75" customHeight="1">
      <c r="G976" s="87"/>
      <c r="H976" s="88"/>
    </row>
    <row r="977" spans="7:8" ht="12.75" customHeight="1">
      <c r="G977" s="87"/>
      <c r="H977" s="88"/>
    </row>
    <row r="978" spans="7:8" ht="12.75" customHeight="1">
      <c r="G978" s="87"/>
      <c r="H978" s="88"/>
    </row>
    <row r="979" spans="7:8" ht="12.75" customHeight="1">
      <c r="G979" s="87"/>
      <c r="H979" s="88"/>
    </row>
    <row r="980" spans="7:8" ht="12.75" customHeight="1">
      <c r="G980" s="87"/>
      <c r="H980" s="88"/>
    </row>
    <row r="981" spans="7:8" ht="12.75" customHeight="1">
      <c r="G981" s="87"/>
      <c r="H981" s="88"/>
    </row>
    <row r="982" spans="7:8" ht="12.75" customHeight="1">
      <c r="G982" s="87"/>
      <c r="H982" s="88"/>
    </row>
    <row r="983" spans="7:8" ht="12.75" customHeight="1">
      <c r="G983" s="87"/>
      <c r="H983" s="88"/>
    </row>
    <row r="984" spans="7:8" ht="12.75" customHeight="1">
      <c r="G984" s="87"/>
      <c r="H984" s="88"/>
    </row>
    <row r="985" spans="7:8" ht="12.75" customHeight="1">
      <c r="G985" s="87"/>
      <c r="H985" s="88"/>
    </row>
    <row r="986" spans="7:8" ht="12.75" customHeight="1">
      <c r="G986" s="87"/>
      <c r="H986" s="88"/>
    </row>
    <row r="987" spans="7:8" ht="12.75" customHeight="1">
      <c r="G987" s="87"/>
      <c r="H987" s="88"/>
    </row>
    <row r="988" spans="7:8" ht="12.75" customHeight="1">
      <c r="G988" s="87"/>
      <c r="H988" s="88"/>
    </row>
    <row r="989" spans="7:8" ht="12.75" customHeight="1">
      <c r="G989" s="87"/>
      <c r="H989" s="88"/>
    </row>
    <row r="990" spans="7:8" ht="12.75" customHeight="1">
      <c r="G990" s="87"/>
      <c r="H990" s="88"/>
    </row>
    <row r="991" spans="7:8" ht="12.75" customHeight="1">
      <c r="G991" s="87"/>
      <c r="H991" s="88"/>
    </row>
    <row r="992" spans="7:8" ht="12.75" customHeight="1">
      <c r="G992" s="87"/>
      <c r="H992" s="88"/>
    </row>
    <row r="993" spans="7:8" ht="12.75" customHeight="1">
      <c r="G993" s="87"/>
      <c r="H993" s="88"/>
    </row>
    <row r="994" spans="7:8" ht="12.75" customHeight="1">
      <c r="G994" s="87"/>
      <c r="H994" s="88"/>
    </row>
    <row r="995" spans="7:8" ht="12.75" customHeight="1">
      <c r="G995" s="87"/>
      <c r="H995" s="88"/>
    </row>
    <row r="996" spans="7:8" ht="12.75" customHeight="1">
      <c r="G996" s="87"/>
      <c r="H996" s="88"/>
    </row>
    <row r="997" spans="7:8" ht="12.75" customHeight="1">
      <c r="G997" s="87"/>
      <c r="H997" s="88"/>
    </row>
    <row r="998" spans="7:8" ht="12.75" customHeight="1">
      <c r="G998" s="87"/>
      <c r="H998" s="88"/>
    </row>
    <row r="999" spans="7:8" ht="12.75" customHeight="1">
      <c r="G999" s="87"/>
      <c r="H999" s="88"/>
    </row>
    <row r="1000" spans="7:8" ht="12.75" customHeight="1">
      <c r="G1000" s="87"/>
      <c r="H1000" s="88"/>
    </row>
    <row r="1001" spans="7:8" ht="12.75" customHeight="1">
      <c r="G1001" s="87"/>
      <c r="H1001" s="88"/>
    </row>
    <row r="1002" spans="7:8" ht="12.75" customHeight="1">
      <c r="G1002" s="87"/>
      <c r="H1002" s="88"/>
    </row>
    <row r="1003" spans="7:8" ht="12.75" customHeight="1">
      <c r="G1003" s="87"/>
      <c r="H1003" s="88"/>
    </row>
  </sheetData>
  <mergeCells count="36">
    <mergeCell ref="A2:H2"/>
    <mergeCell ref="A5:H5"/>
    <mergeCell ref="A7:A8"/>
    <mergeCell ref="B7:B8"/>
    <mergeCell ref="C7:C8"/>
    <mergeCell ref="D7:D8"/>
    <mergeCell ref="E7:E8"/>
    <mergeCell ref="F7:F8"/>
    <mergeCell ref="G7:G8"/>
    <mergeCell ref="H7:H8"/>
    <mergeCell ref="C109:F109"/>
    <mergeCell ref="F99:H99"/>
    <mergeCell ref="C99:E99"/>
    <mergeCell ref="B89:H89"/>
    <mergeCell ref="F96:G96"/>
    <mergeCell ref="C108:F108"/>
    <mergeCell ref="C107:F107"/>
    <mergeCell ref="B93:H93"/>
    <mergeCell ref="A95:F95"/>
    <mergeCell ref="C100:E100"/>
    <mergeCell ref="A88:F88"/>
    <mergeCell ref="B30:H30"/>
    <mergeCell ref="A50:F50"/>
    <mergeCell ref="A12:F12"/>
    <mergeCell ref="B9:H9"/>
    <mergeCell ref="B75:H75"/>
    <mergeCell ref="A74:F74"/>
    <mergeCell ref="B23:H23"/>
    <mergeCell ref="B51:H51"/>
    <mergeCell ref="B61:H61"/>
    <mergeCell ref="A60:F60"/>
    <mergeCell ref="A29:F29"/>
    <mergeCell ref="A22:F22"/>
    <mergeCell ref="B13:H13"/>
    <mergeCell ref="B17:H17"/>
    <mergeCell ref="A16:F16"/>
  </mergeCells>
  <phoneticPr fontId="1" type="noConversion"/>
  <pageMargins left="0.9055118110236221" right="0.51181102362204722" top="0.78740157480314965" bottom="0.78740157480314965" header="0" footer="0"/>
  <pageSetup paperSize="9" scale="47" orientation="portrait" r:id="rId1"/>
  <rowBreaks count="2" manualBreakCount="2">
    <brk id="44" max="7" man="1"/>
    <brk id="11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36"/>
  <sheetViews>
    <sheetView topLeftCell="A10" zoomScale="70" zoomScaleNormal="70" zoomScaleSheetLayoutView="50" workbookViewId="0">
      <selection activeCell="I26" sqref="I26:S26"/>
    </sheetView>
  </sheetViews>
  <sheetFormatPr defaultColWidth="8.85546875" defaultRowHeight="12.75"/>
  <cols>
    <col min="1" max="1" width="8.85546875" style="3"/>
    <col min="2" max="2" width="9.7109375" style="3" customWidth="1"/>
    <col min="3" max="3" width="31.42578125" style="3" customWidth="1"/>
    <col min="4" max="4" width="10.85546875" style="3" bestFit="1" customWidth="1"/>
    <col min="5" max="5" width="18.28515625" style="3" customWidth="1"/>
    <col min="6" max="6" width="10.7109375" style="3" customWidth="1"/>
    <col min="7" max="7" width="18.28515625" style="3" customWidth="1"/>
    <col min="8" max="8" width="10.7109375" style="3" customWidth="1"/>
    <col min="9" max="9" width="18.28515625" style="3" customWidth="1"/>
    <col min="10" max="10" width="11.5703125" style="3" customWidth="1"/>
    <col min="11" max="11" width="18.28515625" style="3" customWidth="1"/>
    <col min="12" max="15" width="18.28515625" style="3" hidden="1" customWidth="1"/>
    <col min="16" max="16" width="12.42578125" style="3" hidden="1" customWidth="1"/>
    <col min="17" max="17" width="20" style="3" hidden="1" customWidth="1"/>
    <col min="18" max="18" width="17.5703125" style="3" hidden="1" customWidth="1"/>
    <col min="19" max="19" width="18.7109375" style="3" customWidth="1"/>
    <col min="20" max="20" width="8" style="3" customWidth="1"/>
    <col min="21" max="21" width="14.28515625" style="3" bestFit="1" customWidth="1"/>
    <col min="22" max="16384" width="8.85546875" style="3"/>
  </cols>
  <sheetData>
    <row r="1" spans="1:27" ht="31.5" customHeight="1">
      <c r="A1" s="319"/>
      <c r="B1" s="319"/>
      <c r="C1" s="320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19"/>
      <c r="T1" s="319"/>
      <c r="U1" s="319"/>
    </row>
    <row r="2" spans="1:27" ht="29.25" customHeight="1">
      <c r="A2" s="324"/>
      <c r="B2" s="324"/>
      <c r="C2" s="324"/>
      <c r="D2" s="444" t="s">
        <v>480</v>
      </c>
      <c r="E2" s="445"/>
      <c r="F2" s="445"/>
      <c r="G2" s="445"/>
      <c r="H2" s="445"/>
      <c r="I2" s="445"/>
      <c r="J2" s="445"/>
      <c r="K2" s="445"/>
      <c r="L2" s="445"/>
      <c r="M2" s="445"/>
      <c r="N2" s="445"/>
      <c r="O2" s="445"/>
      <c r="P2" s="445"/>
      <c r="Q2" s="445"/>
      <c r="R2" s="445"/>
      <c r="S2" s="445"/>
      <c r="T2" s="324"/>
      <c r="U2" s="319"/>
    </row>
    <row r="3" spans="1:27" ht="36" customHeight="1">
      <c r="A3" s="324"/>
      <c r="B3" s="324"/>
      <c r="C3" s="324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445"/>
      <c r="P3" s="445"/>
      <c r="Q3" s="445"/>
      <c r="R3" s="445"/>
      <c r="S3" s="445"/>
      <c r="T3" s="324"/>
      <c r="U3" s="319"/>
    </row>
    <row r="4" spans="1:27" ht="15.75" customHeight="1">
      <c r="A4" s="324"/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19"/>
      <c r="V4" s="435"/>
      <c r="W4" s="435"/>
      <c r="X4" s="435"/>
      <c r="Y4" s="435"/>
      <c r="Z4" s="435"/>
      <c r="AA4" s="435"/>
    </row>
    <row r="5" spans="1:27" ht="9" customHeight="1">
      <c r="A5" s="319"/>
      <c r="B5" s="320"/>
      <c r="C5" s="322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446"/>
      <c r="R5" s="446"/>
      <c r="S5" s="446"/>
      <c r="T5" s="446"/>
      <c r="U5" s="446"/>
      <c r="V5" s="435"/>
      <c r="W5" s="435"/>
      <c r="X5" s="435"/>
      <c r="Y5" s="435"/>
      <c r="Z5" s="435"/>
      <c r="AA5" s="435"/>
    </row>
    <row r="6" spans="1:27" ht="9" customHeight="1">
      <c r="A6" s="319"/>
      <c r="B6" s="320"/>
      <c r="C6" s="322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23"/>
      <c r="R6" s="323"/>
      <c r="S6" s="323"/>
      <c r="T6" s="323"/>
      <c r="U6" s="323"/>
      <c r="V6" s="96"/>
      <c r="W6" s="96"/>
      <c r="X6" s="96"/>
      <c r="Y6" s="96"/>
      <c r="Z6" s="96"/>
      <c r="AA6" s="96"/>
    </row>
    <row r="7" spans="1:27" ht="35.25" customHeight="1">
      <c r="A7" s="447" t="s">
        <v>481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319"/>
    </row>
    <row r="8" spans="1:27" ht="19.5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spans="1:27" ht="19.5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spans="1:27" ht="47.25" customHeight="1"/>
    <row r="11" spans="1:27" ht="41.25" customHeight="1">
      <c r="B11" s="451" t="s">
        <v>8</v>
      </c>
      <c r="C11" s="448" t="s">
        <v>13</v>
      </c>
      <c r="D11" s="436" t="s">
        <v>12</v>
      </c>
      <c r="E11" s="440"/>
      <c r="F11" s="436" t="s">
        <v>156</v>
      </c>
      <c r="G11" s="440"/>
      <c r="H11" s="436" t="s">
        <v>205</v>
      </c>
      <c r="I11" s="440"/>
      <c r="J11" s="436" t="s">
        <v>206</v>
      </c>
      <c r="K11" s="440"/>
      <c r="L11" s="437"/>
      <c r="M11" s="437"/>
      <c r="N11" s="437"/>
      <c r="O11" s="437"/>
      <c r="P11" s="437"/>
      <c r="Q11" s="437"/>
      <c r="R11" s="120"/>
      <c r="S11" s="436" t="s">
        <v>0</v>
      </c>
    </row>
    <row r="12" spans="1:27" ht="36" customHeight="1">
      <c r="B12" s="452"/>
      <c r="C12" s="449"/>
      <c r="D12" s="65" t="s">
        <v>11</v>
      </c>
      <c r="E12" s="66" t="s">
        <v>10</v>
      </c>
      <c r="F12" s="129" t="s">
        <v>11</v>
      </c>
      <c r="G12" s="129" t="s">
        <v>10</v>
      </c>
      <c r="H12" s="129" t="s">
        <v>11</v>
      </c>
      <c r="I12" s="93" t="s">
        <v>10</v>
      </c>
      <c r="J12" s="65" t="s">
        <v>11</v>
      </c>
      <c r="K12" s="66" t="s">
        <v>10</v>
      </c>
      <c r="L12" s="93"/>
      <c r="M12" s="93"/>
      <c r="N12" s="121"/>
      <c r="O12" s="93"/>
      <c r="P12" s="121"/>
      <c r="Q12" s="93"/>
      <c r="R12" s="93"/>
      <c r="S12" s="436"/>
    </row>
    <row r="13" spans="1:27" ht="40.5" customHeight="1">
      <c r="B13" s="115">
        <v>1</v>
      </c>
      <c r="C13" s="106" t="s">
        <v>18</v>
      </c>
      <c r="D13" s="107">
        <v>1</v>
      </c>
      <c r="E13" s="108">
        <f>D13*'Anexo IB- Planilha Orçamentaria'!H12</f>
        <v>2578.31</v>
      </c>
      <c r="F13" s="107" t="s">
        <v>25</v>
      </c>
      <c r="G13" s="108" t="s">
        <v>25</v>
      </c>
      <c r="H13" s="107" t="s">
        <v>25</v>
      </c>
      <c r="I13" s="108" t="s">
        <v>25</v>
      </c>
      <c r="J13" s="107" t="s">
        <v>25</v>
      </c>
      <c r="K13" s="118" t="s">
        <v>25</v>
      </c>
      <c r="L13" s="122"/>
      <c r="M13" s="123"/>
      <c r="N13" s="122"/>
      <c r="O13" s="123"/>
      <c r="P13" s="122"/>
      <c r="Q13" s="123"/>
      <c r="R13" s="124"/>
      <c r="S13" s="128">
        <f>SUM(E13,G13,I13,K13)</f>
        <v>2578.31</v>
      </c>
    </row>
    <row r="14" spans="1:27" ht="35.25" customHeight="1">
      <c r="B14" s="115">
        <v>2</v>
      </c>
      <c r="C14" s="106" t="s">
        <v>45</v>
      </c>
      <c r="D14" s="107">
        <v>0.5</v>
      </c>
      <c r="E14" s="108">
        <f>D14*'Anexo IB- Planilha Orçamentaria'!H16</f>
        <v>1914.0150000000001</v>
      </c>
      <c r="F14" s="107">
        <v>0.5</v>
      </c>
      <c r="G14" s="108">
        <f>F14*'Anexo IB- Planilha Orçamentaria'!H16</f>
        <v>1914.0150000000001</v>
      </c>
      <c r="H14" s="107"/>
      <c r="I14" s="108">
        <f>H14*'Anexo IB- Planilha Orçamentaria'!H16</f>
        <v>0</v>
      </c>
      <c r="J14" s="107" t="s">
        <v>25</v>
      </c>
      <c r="K14" s="118" t="s">
        <v>25</v>
      </c>
      <c r="L14" s="122"/>
      <c r="M14" s="123"/>
      <c r="N14" s="122"/>
      <c r="O14" s="123"/>
      <c r="P14" s="122"/>
      <c r="Q14" s="123"/>
      <c r="R14" s="124"/>
      <c r="S14" s="128">
        <f>SUM(E14,G14,I14,K14,)</f>
        <v>3828.03</v>
      </c>
    </row>
    <row r="15" spans="1:27" ht="39" customHeight="1">
      <c r="B15" s="115">
        <v>3</v>
      </c>
      <c r="C15" s="106" t="s">
        <v>89</v>
      </c>
      <c r="D15" s="107">
        <v>0.4</v>
      </c>
      <c r="E15" s="108">
        <f>D15*'Anexo IB- Planilha Orçamentaria'!H22</f>
        <v>54457.552000000003</v>
      </c>
      <c r="F15" s="107">
        <v>0.3</v>
      </c>
      <c r="G15" s="108">
        <f>F15*'Anexo IB- Planilha Orçamentaria'!H22</f>
        <v>40843.163999999997</v>
      </c>
      <c r="H15" s="107">
        <v>0.3</v>
      </c>
      <c r="I15" s="108">
        <f>H15*'Anexo IB- Planilha Orçamentaria'!H22</f>
        <v>40843.163999999997</v>
      </c>
      <c r="J15" s="107" t="s">
        <v>25</v>
      </c>
      <c r="K15" s="118" t="s">
        <v>25</v>
      </c>
      <c r="L15" s="122"/>
      <c r="M15" s="123"/>
      <c r="N15" s="122"/>
      <c r="O15" s="123"/>
      <c r="P15" s="122"/>
      <c r="Q15" s="123"/>
      <c r="R15" s="124"/>
      <c r="S15" s="128">
        <f>SUM(E15,G15,I15,K15)</f>
        <v>136143.88</v>
      </c>
    </row>
    <row r="16" spans="1:27" ht="36" customHeight="1">
      <c r="B16" s="115">
        <v>4</v>
      </c>
      <c r="C16" s="106" t="s">
        <v>94</v>
      </c>
      <c r="D16" s="107"/>
      <c r="E16" s="108">
        <f>D16*'Anexo IB- Planilha Orçamentaria'!H29</f>
        <v>0</v>
      </c>
      <c r="F16" s="107">
        <v>0.4</v>
      </c>
      <c r="G16" s="108">
        <f>F16*'Anexo IB- Planilha Orçamentaria'!H29</f>
        <v>36425.271999999997</v>
      </c>
      <c r="H16" s="107">
        <v>0.6</v>
      </c>
      <c r="I16" s="108">
        <f>H16*'Anexo IB- Planilha Orçamentaria'!H29</f>
        <v>54637.907999999996</v>
      </c>
      <c r="J16" s="107"/>
      <c r="K16" s="118">
        <f>J16*'Anexo IB- Planilha Orçamentaria'!H29</f>
        <v>0</v>
      </c>
      <c r="L16" s="122"/>
      <c r="M16" s="123"/>
      <c r="N16" s="122"/>
      <c r="O16" s="123"/>
      <c r="P16" s="122"/>
      <c r="Q16" s="123"/>
      <c r="R16" s="124"/>
      <c r="S16" s="128">
        <f>SUM(E16,G16,I16,K16,)</f>
        <v>91063.18</v>
      </c>
    </row>
    <row r="17" spans="2:21" ht="36" customHeight="1">
      <c r="B17" s="115">
        <v>5</v>
      </c>
      <c r="C17" s="106" t="s">
        <v>159</v>
      </c>
      <c r="D17" s="107"/>
      <c r="E17" s="108">
        <f>D17*'Anexo IB- Planilha Orçamentaria'!H50</f>
        <v>0</v>
      </c>
      <c r="F17" s="107">
        <v>0.5</v>
      </c>
      <c r="G17" s="108">
        <f>F17*'Anexo IB- Planilha Orçamentaria'!H50</f>
        <v>3399.7999999999997</v>
      </c>
      <c r="H17" s="107">
        <v>0.5</v>
      </c>
      <c r="I17" s="108">
        <f>H17*'Anexo IB- Planilha Orçamentaria'!H50</f>
        <v>3399.7999999999997</v>
      </c>
      <c r="J17" s="107"/>
      <c r="K17" s="118">
        <f>J17*'Anexo IB- Planilha Orçamentaria'!H50</f>
        <v>0</v>
      </c>
      <c r="L17" s="122"/>
      <c r="M17" s="123"/>
      <c r="N17" s="122"/>
      <c r="O17" s="123"/>
      <c r="P17" s="122"/>
      <c r="Q17" s="123"/>
      <c r="R17" s="124"/>
      <c r="S17" s="128">
        <f t="shared" ref="S17:S22" si="0">SUM(E17,G17,I17,K17)</f>
        <v>6799.5999999999995</v>
      </c>
    </row>
    <row r="18" spans="2:21" ht="49.5" customHeight="1">
      <c r="B18" s="115">
        <v>6</v>
      </c>
      <c r="C18" s="106" t="s">
        <v>99</v>
      </c>
      <c r="D18" s="107"/>
      <c r="E18" s="108">
        <f>D18*'Anexo IB- Planilha Orçamentaria'!H60</f>
        <v>0</v>
      </c>
      <c r="F18" s="107">
        <v>0.6</v>
      </c>
      <c r="G18" s="108">
        <f>F18*'Anexo IB- Planilha Orçamentaria'!H60</f>
        <v>21261.401999999998</v>
      </c>
      <c r="H18" s="107">
        <v>0.4</v>
      </c>
      <c r="I18" s="108">
        <f>H18*'Anexo IB- Planilha Orçamentaria'!H60</f>
        <v>14174.268</v>
      </c>
      <c r="J18" s="107"/>
      <c r="K18" s="118">
        <f>D18*'Anexo IB- Planilha Orçamentaria'!H60</f>
        <v>0</v>
      </c>
      <c r="L18" s="124"/>
      <c r="M18" s="123"/>
      <c r="N18" s="122"/>
      <c r="O18" s="123"/>
      <c r="P18" s="122"/>
      <c r="Q18" s="123"/>
      <c r="R18" s="124"/>
      <c r="S18" s="128">
        <f t="shared" si="0"/>
        <v>35435.67</v>
      </c>
    </row>
    <row r="19" spans="2:21" ht="36" customHeight="1">
      <c r="B19" s="115">
        <v>7</v>
      </c>
      <c r="C19" s="106" t="s">
        <v>103</v>
      </c>
      <c r="D19" s="107"/>
      <c r="E19" s="108">
        <f>D19*'Anexo IB- Planilha Orçamentaria'!H74</f>
        <v>0</v>
      </c>
      <c r="F19" s="107">
        <v>0.5</v>
      </c>
      <c r="G19" s="108">
        <f>F19*'Anexo IB- Planilha Orçamentaria'!H74</f>
        <v>29192.564999999999</v>
      </c>
      <c r="H19" s="107">
        <v>0.5</v>
      </c>
      <c r="I19" s="108">
        <f>H19*'Anexo IB- Planilha Orçamentaria'!H74</f>
        <v>29192.564999999999</v>
      </c>
      <c r="J19" s="107"/>
      <c r="K19" s="118">
        <f>J19*'Anexo IB- Planilha Orçamentaria'!H74</f>
        <v>0</v>
      </c>
      <c r="L19" s="124"/>
      <c r="M19" s="123"/>
      <c r="N19" s="122"/>
      <c r="O19" s="123"/>
      <c r="P19" s="122"/>
      <c r="Q19" s="123"/>
      <c r="R19" s="124"/>
      <c r="S19" s="128">
        <f t="shared" si="0"/>
        <v>58385.13</v>
      </c>
    </row>
    <row r="20" spans="2:21" ht="39" customHeight="1">
      <c r="B20" s="115">
        <v>8</v>
      </c>
      <c r="C20" s="106" t="s">
        <v>110</v>
      </c>
      <c r="D20" s="107"/>
      <c r="E20" s="108">
        <f>D20*'Anexo IB- Planilha Orçamentaria'!H88</f>
        <v>0</v>
      </c>
      <c r="F20" s="107"/>
      <c r="G20" s="108"/>
      <c r="H20" s="107">
        <v>0.5</v>
      </c>
      <c r="I20" s="108">
        <f>H20*'Anexo IB- Planilha Orçamentaria'!H88</f>
        <v>48262.035000000003</v>
      </c>
      <c r="J20" s="107">
        <v>0.5</v>
      </c>
      <c r="K20" s="118">
        <f>J20*'Anexo IB- Planilha Orçamentaria'!H88</f>
        <v>48262.035000000003</v>
      </c>
      <c r="L20" s="124"/>
      <c r="M20" s="123"/>
      <c r="N20" s="122"/>
      <c r="O20" s="123"/>
      <c r="P20" s="122"/>
      <c r="Q20" s="123"/>
      <c r="R20" s="124"/>
      <c r="S20" s="128">
        <f t="shared" si="0"/>
        <v>96524.07</v>
      </c>
    </row>
    <row r="21" spans="2:21" ht="39" customHeight="1">
      <c r="B21" s="115">
        <v>9</v>
      </c>
      <c r="C21" s="106" t="s">
        <v>115</v>
      </c>
      <c r="D21" s="107"/>
      <c r="E21" s="108">
        <f>D21*'Anexo IB- Planilha Orçamentaria'!H91</f>
        <v>0</v>
      </c>
      <c r="F21" s="107"/>
      <c r="G21" s="108"/>
      <c r="H21" s="107">
        <v>0.5</v>
      </c>
      <c r="I21" s="108">
        <f>H21*'Anexo IB- Planilha Orçamentaria'!H92</f>
        <v>5452.4</v>
      </c>
      <c r="J21" s="107">
        <v>0.5</v>
      </c>
      <c r="K21" s="118">
        <f>J21*'Anexo IB- Planilha Orçamentaria'!H92</f>
        <v>5452.4</v>
      </c>
      <c r="L21" s="124"/>
      <c r="M21" s="123"/>
      <c r="N21" s="122"/>
      <c r="O21" s="123"/>
      <c r="P21" s="122"/>
      <c r="Q21" s="123"/>
      <c r="R21" s="124"/>
      <c r="S21" s="128">
        <f t="shared" si="0"/>
        <v>10904.8</v>
      </c>
    </row>
    <row r="22" spans="2:21" ht="31.5" customHeight="1">
      <c r="B22" s="115">
        <v>10</v>
      </c>
      <c r="C22" s="106" t="s">
        <v>429</v>
      </c>
      <c r="D22" s="107"/>
      <c r="E22" s="108">
        <f>D22*'Anexo IB- Planilha Orçamentaria'!H92</f>
        <v>0</v>
      </c>
      <c r="F22" s="107"/>
      <c r="G22" s="108"/>
      <c r="H22" s="107"/>
      <c r="I22" s="108">
        <f>H22*'Anexo IB- Planilha Orçamentaria'!H95</f>
        <v>0</v>
      </c>
      <c r="J22" s="107">
        <v>1</v>
      </c>
      <c r="K22" s="108">
        <f>'Anexo IC-Cronograma Fisico-Fin.'!J22*'Anexo IB- Planilha Orçamentaria'!H95</f>
        <v>2974.53</v>
      </c>
      <c r="L22" s="124"/>
      <c r="M22" s="123"/>
      <c r="N22" s="124"/>
      <c r="O22" s="123"/>
      <c r="P22" s="122"/>
      <c r="Q22" s="123"/>
      <c r="R22" s="124"/>
      <c r="S22" s="128">
        <f t="shared" si="0"/>
        <v>2974.53</v>
      </c>
      <c r="U22" s="3" t="s">
        <v>154</v>
      </c>
    </row>
    <row r="23" spans="2:21" ht="38.450000000000003" customHeight="1">
      <c r="B23" s="450" t="s">
        <v>0</v>
      </c>
      <c r="C23" s="450"/>
      <c r="D23" s="443">
        <f>ROUND(SUM(E13:E22),2)</f>
        <v>58949.88</v>
      </c>
      <c r="E23" s="443"/>
      <c r="F23" s="441">
        <f>SUM(G13:G22)</f>
        <v>133036.21799999999</v>
      </c>
      <c r="G23" s="442"/>
      <c r="H23" s="441">
        <f>SUM(I13:I22)</f>
        <v>195962.13999999998</v>
      </c>
      <c r="I23" s="442"/>
      <c r="J23" s="443">
        <f>SUM(K13:R22)</f>
        <v>56688.965000000004</v>
      </c>
      <c r="K23" s="443"/>
      <c r="L23" s="125"/>
      <c r="M23" s="125"/>
      <c r="N23" s="125"/>
      <c r="O23" s="125"/>
      <c r="P23" s="122"/>
      <c r="Q23" s="125"/>
      <c r="R23" s="126"/>
      <c r="S23" s="119">
        <f>SUM(S13:S22)</f>
        <v>444637.2</v>
      </c>
      <c r="U23" s="94"/>
    </row>
    <row r="24" spans="2:21" ht="17.25" customHeight="1">
      <c r="B24" s="109"/>
      <c r="C24" s="110"/>
      <c r="D24" s="111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5"/>
    </row>
    <row r="25" spans="2:21" ht="21.75" customHeight="1">
      <c r="B25" s="8"/>
      <c r="C25" s="113"/>
      <c r="D25" s="114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9"/>
    </row>
    <row r="26" spans="2:21" ht="20.25" customHeight="1">
      <c r="B26" s="8"/>
      <c r="C26" s="7"/>
      <c r="D26" s="6"/>
      <c r="E26" s="5"/>
      <c r="F26" s="5"/>
      <c r="G26" s="5"/>
      <c r="H26" s="5"/>
      <c r="I26" s="438"/>
      <c r="J26" s="439"/>
      <c r="K26" s="439"/>
      <c r="L26" s="439"/>
      <c r="M26" s="439"/>
      <c r="N26" s="439"/>
      <c r="O26" s="439"/>
      <c r="P26" s="439"/>
      <c r="Q26" s="439"/>
      <c r="R26" s="439"/>
      <c r="S26" s="439"/>
    </row>
    <row r="27" spans="2:21" ht="22.5" customHeight="1">
      <c r="B27" s="8"/>
      <c r="C27" s="409" t="s">
        <v>485</v>
      </c>
      <c r="D27" s="409"/>
      <c r="E27" s="409"/>
      <c r="F27" s="5"/>
      <c r="G27" s="5"/>
      <c r="H27" s="5"/>
      <c r="I27" s="5"/>
      <c r="J27" s="5"/>
      <c r="K27" s="5"/>
      <c r="L27" s="5"/>
      <c r="M27" s="5"/>
      <c r="N27" s="5"/>
      <c r="O27" s="5"/>
      <c r="P27" s="9"/>
    </row>
    <row r="28" spans="2:21" ht="65.25" customHeight="1">
      <c r="B28" s="8"/>
      <c r="C28" s="418" t="s">
        <v>486</v>
      </c>
      <c r="D28" s="409"/>
      <c r="E28" s="409"/>
      <c r="F28" s="5"/>
      <c r="G28" s="5"/>
      <c r="H28" s="5"/>
      <c r="I28" s="5"/>
      <c r="J28" s="5"/>
      <c r="K28" s="5"/>
      <c r="L28" s="5"/>
      <c r="M28" s="5"/>
      <c r="N28" s="5"/>
      <c r="O28" s="5"/>
      <c r="P28" s="9"/>
    </row>
    <row r="29" spans="2:21" ht="27" customHeight="1">
      <c r="B29" s="8"/>
      <c r="C29" s="7"/>
      <c r="D29" s="6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9"/>
      <c r="Q29" s="434"/>
      <c r="R29" s="434"/>
      <c r="S29" s="434"/>
      <c r="T29" s="434"/>
    </row>
    <row r="30" spans="2:21" ht="13.5" customHeight="1">
      <c r="B30" s="8"/>
      <c r="C30" s="7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9"/>
    </row>
    <row r="31" spans="2:21" ht="26.25">
      <c r="B31" s="8"/>
      <c r="C31" s="97"/>
      <c r="D31" s="98"/>
      <c r="E31" s="99"/>
      <c r="F31" s="99"/>
      <c r="G31" s="99"/>
      <c r="H31" s="99"/>
      <c r="I31" s="99"/>
      <c r="J31" s="99"/>
      <c r="K31" s="9"/>
      <c r="L31" s="9"/>
      <c r="M31" s="9"/>
      <c r="N31" s="9"/>
      <c r="O31" s="9"/>
      <c r="P31" s="9"/>
      <c r="Q31" s="4"/>
      <c r="R31" s="4"/>
      <c r="S31" s="4"/>
      <c r="T31" s="4"/>
    </row>
    <row r="32" spans="2:21" ht="26.25">
      <c r="B32" s="8"/>
      <c r="C32" s="97"/>
      <c r="D32" s="98"/>
      <c r="E32" s="99"/>
      <c r="F32" s="99"/>
      <c r="G32" s="99"/>
      <c r="H32" s="99"/>
      <c r="I32" s="99"/>
      <c r="J32" s="99"/>
      <c r="K32" s="72"/>
      <c r="L32" s="72"/>
      <c r="M32" s="72"/>
      <c r="N32" s="72"/>
      <c r="O32" s="72"/>
      <c r="P32" s="5"/>
      <c r="Q32" s="4"/>
      <c r="R32" s="4"/>
      <c r="S32" s="4"/>
      <c r="T32" s="4"/>
    </row>
    <row r="33" spans="2:20" ht="26.25">
      <c r="B33" s="8"/>
      <c r="C33" s="97"/>
      <c r="D33" s="98"/>
      <c r="E33" s="99"/>
      <c r="F33" s="99"/>
      <c r="G33" s="99"/>
      <c r="H33" s="99"/>
      <c r="I33" s="99"/>
      <c r="J33" s="99"/>
      <c r="K33" s="72"/>
      <c r="L33" s="72"/>
      <c r="M33" s="72"/>
      <c r="N33" s="72"/>
      <c r="O33" s="72"/>
      <c r="P33" s="5"/>
      <c r="Q33" s="4"/>
      <c r="R33" s="4"/>
      <c r="S33" s="4"/>
      <c r="T33" s="4"/>
    </row>
    <row r="34" spans="2:20" ht="26.25">
      <c r="B34" s="8"/>
      <c r="C34" s="97"/>
      <c r="D34" s="98"/>
      <c r="E34" s="99"/>
      <c r="F34" s="99"/>
      <c r="G34" s="99"/>
      <c r="H34" s="99"/>
      <c r="I34" s="99"/>
      <c r="J34" s="99"/>
      <c r="K34" s="72"/>
      <c r="L34" s="72"/>
      <c r="M34" s="72"/>
      <c r="N34" s="72"/>
      <c r="O34" s="72"/>
      <c r="P34" s="5"/>
      <c r="Q34" s="4"/>
      <c r="R34" s="4"/>
      <c r="S34" s="4"/>
      <c r="T34" s="4"/>
    </row>
    <row r="35" spans="2:20" ht="26.25">
      <c r="B35" s="8"/>
      <c r="C35" s="97"/>
      <c r="D35" s="98"/>
      <c r="E35" s="100"/>
      <c r="F35" s="100"/>
      <c r="G35" s="100"/>
      <c r="H35" s="100"/>
      <c r="I35" s="100"/>
      <c r="J35" s="100"/>
      <c r="K35" s="5"/>
      <c r="L35" s="5"/>
      <c r="M35" s="5"/>
      <c r="N35" s="5"/>
      <c r="O35" s="5"/>
      <c r="P35" s="5"/>
      <c r="Q35" s="4"/>
      <c r="R35" s="4"/>
      <c r="S35" s="4"/>
      <c r="T35" s="4"/>
    </row>
    <row r="36" spans="2:20" ht="25.5">
      <c r="C36" s="101"/>
      <c r="D36" s="101"/>
      <c r="E36" s="101"/>
      <c r="F36" s="101"/>
      <c r="G36" s="101"/>
      <c r="H36" s="101"/>
      <c r="I36" s="101"/>
      <c r="J36" s="101"/>
    </row>
  </sheetData>
  <mergeCells count="24">
    <mergeCell ref="D2:S3"/>
    <mergeCell ref="C27:E27"/>
    <mergeCell ref="C28:E28"/>
    <mergeCell ref="Q5:U5"/>
    <mergeCell ref="A7:T7"/>
    <mergeCell ref="D11:E11"/>
    <mergeCell ref="C11:C12"/>
    <mergeCell ref="B23:C23"/>
    <mergeCell ref="D23:E23"/>
    <mergeCell ref="B11:B12"/>
    <mergeCell ref="L11:M11"/>
    <mergeCell ref="N11:O11"/>
    <mergeCell ref="F11:G11"/>
    <mergeCell ref="F23:G23"/>
    <mergeCell ref="Q29:T29"/>
    <mergeCell ref="V4:AA4"/>
    <mergeCell ref="V5:AA5"/>
    <mergeCell ref="S11:S12"/>
    <mergeCell ref="P11:Q11"/>
    <mergeCell ref="I26:S26"/>
    <mergeCell ref="H11:I11"/>
    <mergeCell ref="H23:I23"/>
    <mergeCell ref="J23:K23"/>
    <mergeCell ref="J11:K11"/>
  </mergeCells>
  <conditionalFormatting sqref="E12:I12 K11 M11 K12:M12 O11:O12 E11">
    <cfRule type="cellIs" dxfId="9" priority="24" stopIfTrue="1" operator="equal">
      <formula>0</formula>
    </cfRule>
  </conditionalFormatting>
  <conditionalFormatting sqref="E12:I12 K11 M11 K12:M12 O11:O12 E11">
    <cfRule type="cellIs" dxfId="8" priority="23" stopIfTrue="1" operator="equal">
      <formula>0</formula>
    </cfRule>
  </conditionalFormatting>
  <conditionalFormatting sqref="Q12:R12">
    <cfRule type="cellIs" dxfId="7" priority="14" stopIfTrue="1" operator="equal">
      <formula>0</formula>
    </cfRule>
  </conditionalFormatting>
  <conditionalFormatting sqref="Q12:R12">
    <cfRule type="cellIs" dxfId="6" priority="13" stopIfTrue="1" operator="equal">
      <formula>0</formula>
    </cfRule>
  </conditionalFormatting>
  <conditionalFormatting sqref="Q11:R11">
    <cfRule type="cellIs" dxfId="5" priority="12" stopIfTrue="1" operator="equal">
      <formula>0</formula>
    </cfRule>
  </conditionalFormatting>
  <conditionalFormatting sqref="Q11:R11">
    <cfRule type="cellIs" dxfId="4" priority="11" stopIfTrue="1" operator="equal">
      <formula>0</formula>
    </cfRule>
  </conditionalFormatting>
  <conditionalFormatting sqref="G11">
    <cfRule type="cellIs" dxfId="3" priority="4" stopIfTrue="1" operator="equal">
      <formula>0</formula>
    </cfRule>
  </conditionalFormatting>
  <conditionalFormatting sqref="G11">
    <cfRule type="cellIs" dxfId="2" priority="3" stopIfTrue="1" operator="equal">
      <formula>0</formula>
    </cfRule>
  </conditionalFormatting>
  <conditionalFormatting sqref="I11">
    <cfRule type="cellIs" dxfId="1" priority="2" stopIfTrue="1" operator="equal">
      <formula>0</formula>
    </cfRule>
  </conditionalFormatting>
  <conditionalFormatting sqref="I11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4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Z1008"/>
  <sheetViews>
    <sheetView zoomScaleNormal="100" workbookViewId="0">
      <selection activeCell="D30" sqref="D30"/>
    </sheetView>
  </sheetViews>
  <sheetFormatPr defaultColWidth="14.42578125" defaultRowHeight="15" customHeight="1"/>
  <cols>
    <col min="1" max="1" width="16.140625" style="12" customWidth="1"/>
    <col min="2" max="2" width="25.42578125" style="12" customWidth="1"/>
    <col min="3" max="3" width="8.7109375" style="12" customWidth="1"/>
    <col min="4" max="4" width="15.7109375" style="12" customWidth="1"/>
    <col min="5" max="5" width="11.5703125" style="12" customWidth="1"/>
    <col min="6" max="6" width="25" style="12" customWidth="1"/>
    <col min="7" max="7" width="21.85546875" style="12" customWidth="1"/>
    <col min="8" max="9" width="8.7109375" style="12" customWidth="1"/>
    <col min="10" max="10" width="21.42578125" style="12" customWidth="1"/>
    <col min="11" max="26" width="8.7109375" style="12" customWidth="1"/>
    <col min="27" max="16384" width="14.42578125" style="12"/>
  </cols>
  <sheetData>
    <row r="2" spans="1:16" ht="15" customHeight="1">
      <c r="B2" s="463" t="s">
        <v>480</v>
      </c>
      <c r="C2" s="464"/>
      <c r="D2" s="464"/>
      <c r="E2" s="464"/>
    </row>
    <row r="3" spans="1:16" ht="18" customHeight="1">
      <c r="A3" s="11"/>
      <c r="B3" s="464"/>
      <c r="C3" s="464"/>
      <c r="D3" s="464"/>
      <c r="E3" s="464"/>
    </row>
    <row r="4" spans="1:16" ht="18" customHeight="1">
      <c r="A4" s="325"/>
      <c r="B4" s="464"/>
      <c r="C4" s="464"/>
      <c r="D4" s="464"/>
      <c r="E4" s="464"/>
    </row>
    <row r="5" spans="1:16" ht="22.5" customHeight="1">
      <c r="A5" s="326"/>
      <c r="B5" s="326"/>
      <c r="C5" s="326"/>
      <c r="D5" s="326"/>
      <c r="E5" s="326"/>
    </row>
    <row r="6" spans="1:16" ht="16.5" customHeight="1">
      <c r="A6" s="325"/>
      <c r="B6" s="325"/>
      <c r="C6" s="325"/>
      <c r="D6" s="325"/>
      <c r="E6" s="325"/>
    </row>
    <row r="7" spans="1:16" ht="12.75" customHeight="1">
      <c r="A7" s="14"/>
      <c r="B7" s="14"/>
      <c r="C7" s="14"/>
      <c r="D7" s="14"/>
      <c r="E7" s="14"/>
    </row>
    <row r="8" spans="1:16" ht="12.75" customHeight="1">
      <c r="E8" s="461"/>
      <c r="F8" s="461"/>
      <c r="G8" s="461"/>
      <c r="H8" s="461"/>
      <c r="I8" s="461"/>
      <c r="J8" s="461"/>
    </row>
    <row r="9" spans="1:16" ht="18" customHeight="1">
      <c r="A9" s="462" t="s">
        <v>482</v>
      </c>
      <c r="B9" s="462"/>
      <c r="C9" s="462"/>
      <c r="D9" s="462"/>
      <c r="E9" s="462"/>
      <c r="K9" s="466"/>
      <c r="L9" s="466"/>
      <c r="M9" s="466"/>
      <c r="N9" s="466"/>
      <c r="O9" s="466"/>
      <c r="P9" s="466"/>
    </row>
    <row r="10" spans="1:16" ht="18" customHeight="1">
      <c r="A10" s="70"/>
      <c r="B10" s="70"/>
      <c r="C10" s="70"/>
      <c r="D10" s="70"/>
      <c r="E10" s="70"/>
      <c r="K10" s="71"/>
      <c r="L10" s="71"/>
      <c r="M10" s="71"/>
      <c r="N10" s="71"/>
      <c r="O10" s="71"/>
      <c r="P10" s="71"/>
    </row>
    <row r="11" spans="1:16" ht="12" customHeight="1" thickBot="1">
      <c r="C11" s="13"/>
      <c r="D11" s="14"/>
      <c r="E11" s="14"/>
      <c r="F11" s="14"/>
      <c r="G11" s="14"/>
      <c r="H11" s="14"/>
      <c r="I11" s="14"/>
      <c r="J11" s="14"/>
      <c r="K11" s="456"/>
      <c r="L11" s="457"/>
      <c r="M11" s="457"/>
      <c r="N11" s="457"/>
      <c r="O11" s="457"/>
      <c r="P11" s="457"/>
    </row>
    <row r="12" spans="1:16" ht="20.25" customHeight="1">
      <c r="B12" s="15" t="s">
        <v>26</v>
      </c>
      <c r="C12" s="16" t="s">
        <v>27</v>
      </c>
      <c r="D12" s="17">
        <v>3.5000000000000003E-2</v>
      </c>
      <c r="F12" s="44"/>
      <c r="G12" s="45"/>
      <c r="H12" s="23"/>
      <c r="I12" s="18"/>
      <c r="J12" s="18"/>
      <c r="K12" s="19"/>
    </row>
    <row r="13" spans="1:16" ht="20.25" customHeight="1">
      <c r="B13" s="20" t="s">
        <v>28</v>
      </c>
      <c r="C13" s="21" t="s">
        <v>29</v>
      </c>
      <c r="D13" s="22">
        <v>2.07E-2</v>
      </c>
      <c r="F13" s="467"/>
      <c r="G13" s="467"/>
      <c r="H13" s="467"/>
      <c r="I13" s="467"/>
      <c r="J13" s="467"/>
      <c r="K13" s="19"/>
    </row>
    <row r="14" spans="1:16" ht="22.5" customHeight="1">
      <c r="B14" s="20" t="s">
        <v>30</v>
      </c>
      <c r="C14" s="21" t="s">
        <v>31</v>
      </c>
      <c r="D14" s="22">
        <v>6.5000000000000002E-2</v>
      </c>
      <c r="F14" s="468"/>
      <c r="G14" s="468"/>
      <c r="H14" s="468"/>
      <c r="I14" s="468"/>
      <c r="J14" s="468"/>
      <c r="K14" s="19"/>
    </row>
    <row r="15" spans="1:16" ht="27" customHeight="1">
      <c r="B15" s="20" t="s">
        <v>32</v>
      </c>
      <c r="C15" s="21" t="s">
        <v>33</v>
      </c>
      <c r="D15" s="22">
        <v>5.0000000000000001E-3</v>
      </c>
      <c r="F15" s="44"/>
      <c r="G15" s="45"/>
      <c r="H15" s="23"/>
      <c r="I15" s="23"/>
      <c r="K15" s="19"/>
    </row>
    <row r="16" spans="1:16" ht="21.75" customHeight="1">
      <c r="B16" s="20" t="s">
        <v>34</v>
      </c>
      <c r="C16" s="21" t="s">
        <v>35</v>
      </c>
      <c r="D16" s="22">
        <v>0.05</v>
      </c>
      <c r="F16" s="44"/>
      <c r="G16" s="45"/>
      <c r="H16" s="23"/>
      <c r="I16" s="23"/>
      <c r="K16" s="19"/>
    </row>
    <row r="17" spans="1:26" ht="22.5" customHeight="1">
      <c r="A17" s="11"/>
      <c r="B17" s="24" t="s">
        <v>36</v>
      </c>
      <c r="C17" s="25"/>
      <c r="D17" s="26">
        <v>0</v>
      </c>
      <c r="E17" s="11"/>
      <c r="F17" s="44"/>
      <c r="G17" s="45"/>
      <c r="H17" s="23"/>
      <c r="I17" s="23"/>
      <c r="J17" s="11"/>
      <c r="K17" s="19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9.5" customHeight="1" thickBot="1">
      <c r="B18" s="27" t="s">
        <v>37</v>
      </c>
      <c r="C18" s="28"/>
      <c r="D18" s="29">
        <v>3.6499999999999998E-2</v>
      </c>
      <c r="F18" s="44"/>
      <c r="G18" s="45"/>
      <c r="H18" s="23"/>
      <c r="I18" s="23"/>
      <c r="J18" s="30"/>
      <c r="K18" s="19"/>
    </row>
    <row r="19" spans="1:26" ht="12.75" customHeight="1">
      <c r="B19" s="31" t="s">
        <v>38</v>
      </c>
      <c r="C19" s="32"/>
      <c r="D19" s="33"/>
      <c r="F19" s="39"/>
      <c r="G19" s="39"/>
      <c r="H19" s="37"/>
      <c r="I19" s="23"/>
      <c r="K19" s="19"/>
    </row>
    <row r="20" spans="1:26" ht="18.75" customHeight="1" thickBot="1">
      <c r="B20" s="34" t="s">
        <v>39</v>
      </c>
      <c r="C20" s="35"/>
      <c r="D20" s="36"/>
      <c r="F20" s="44"/>
      <c r="G20" s="44"/>
      <c r="H20" s="39"/>
      <c r="I20" s="37"/>
      <c r="K20" s="19"/>
    </row>
    <row r="21" spans="1:26" ht="24" customHeight="1" thickBot="1">
      <c r="B21" s="469" t="s">
        <v>40</v>
      </c>
      <c r="C21" s="470"/>
      <c r="D21" s="38">
        <f>ROUND((((1+D12+D13)*(1+D14)*(1+D15))/(1-(D16+D17+D18))-1),4)</f>
        <v>0.2369</v>
      </c>
      <c r="F21" s="471"/>
      <c r="G21" s="454"/>
      <c r="H21" s="41"/>
      <c r="I21" s="39"/>
      <c r="K21" s="19"/>
      <c r="L21" s="11"/>
      <c r="M21" s="11"/>
      <c r="N21" s="11"/>
      <c r="O21" s="11"/>
    </row>
    <row r="22" spans="1:26" ht="12.75" customHeight="1">
      <c r="G22" s="40"/>
      <c r="H22" s="39"/>
      <c r="I22" s="41"/>
      <c r="K22" s="19"/>
      <c r="L22" s="11"/>
      <c r="M22" s="11"/>
      <c r="N22" s="11"/>
      <c r="O22" s="11"/>
    </row>
    <row r="23" spans="1:26" ht="12.75" customHeight="1">
      <c r="G23" s="40"/>
      <c r="H23" s="39"/>
      <c r="I23" s="41"/>
      <c r="K23" s="19"/>
      <c r="L23" s="11"/>
      <c r="M23" s="11"/>
      <c r="N23" s="11"/>
      <c r="O23" s="11"/>
    </row>
    <row r="24" spans="1:26" ht="12.75" customHeight="1">
      <c r="A24" s="42"/>
      <c r="B24" s="39"/>
      <c r="C24" s="39"/>
      <c r="G24" s="43"/>
      <c r="H24" s="43"/>
      <c r="I24" s="43"/>
      <c r="J24" s="43"/>
      <c r="K24" s="19"/>
      <c r="L24" s="11"/>
      <c r="M24" s="44"/>
      <c r="N24" s="45"/>
      <c r="O24" s="23"/>
    </row>
    <row r="25" spans="1:26" ht="12.75" customHeight="1">
      <c r="A25" s="472" t="s">
        <v>41</v>
      </c>
      <c r="B25" s="472"/>
      <c r="C25" s="472"/>
      <c r="D25" s="472"/>
      <c r="E25" s="472"/>
      <c r="F25" s="68"/>
      <c r="G25" s="67"/>
      <c r="H25" s="67"/>
      <c r="I25" s="67"/>
      <c r="J25" s="46"/>
      <c r="K25" s="19"/>
      <c r="L25" s="11"/>
      <c r="M25" s="44"/>
      <c r="N25" s="45"/>
      <c r="O25" s="23"/>
    </row>
    <row r="26" spans="1:26" ht="12.75" customHeight="1">
      <c r="A26" s="473"/>
      <c r="B26" s="473"/>
      <c r="C26" s="473"/>
      <c r="D26" s="473"/>
      <c r="E26" s="473"/>
      <c r="F26" s="69"/>
      <c r="G26" s="67"/>
      <c r="H26" s="67"/>
      <c r="I26" s="67"/>
      <c r="J26" s="47"/>
      <c r="K26" s="19"/>
      <c r="L26" s="11"/>
      <c r="M26" s="44"/>
      <c r="N26" s="45"/>
      <c r="O26" s="23"/>
    </row>
    <row r="27" spans="1:26" ht="30.75" customHeight="1">
      <c r="C27" s="301"/>
      <c r="D27" s="67"/>
      <c r="E27" s="67"/>
      <c r="F27" s="67"/>
      <c r="G27" s="67"/>
      <c r="H27" s="67"/>
      <c r="I27" s="67"/>
      <c r="J27" s="67"/>
      <c r="K27" s="19"/>
      <c r="L27" s="11"/>
      <c r="M27" s="44"/>
      <c r="N27" s="45"/>
      <c r="O27" s="23"/>
    </row>
    <row r="28" spans="1:26" ht="12.75" customHeight="1">
      <c r="B28" s="475" t="s">
        <v>485</v>
      </c>
      <c r="C28" s="475"/>
      <c r="D28" s="475"/>
      <c r="E28" s="67"/>
      <c r="F28" s="67"/>
      <c r="G28" s="67"/>
      <c r="H28" s="67"/>
      <c r="I28" s="67"/>
      <c r="J28" s="43"/>
      <c r="K28" s="19"/>
      <c r="L28" s="11"/>
      <c r="M28" s="44"/>
      <c r="N28" s="468"/>
      <c r="O28" s="23"/>
    </row>
    <row r="29" spans="1:26" ht="52.5" customHeight="1">
      <c r="B29" s="476" t="s">
        <v>486</v>
      </c>
      <c r="C29" s="475"/>
      <c r="D29" s="475"/>
      <c r="E29" s="67"/>
      <c r="F29" s="67"/>
      <c r="G29" s="67"/>
      <c r="H29" s="67"/>
      <c r="I29" s="67"/>
      <c r="J29" s="43"/>
      <c r="K29" s="19"/>
      <c r="L29" s="11"/>
      <c r="M29" s="44"/>
      <c r="N29" s="468"/>
      <c r="O29" s="23"/>
    </row>
    <row r="30" spans="1:26" ht="12.75" customHeight="1">
      <c r="C30" s="43"/>
      <c r="D30" s="67"/>
      <c r="E30" s="67"/>
      <c r="F30" s="67"/>
      <c r="G30" s="67"/>
      <c r="H30" s="67"/>
      <c r="I30" s="67"/>
      <c r="J30" s="43"/>
      <c r="K30" s="19"/>
      <c r="L30" s="11"/>
      <c r="M30" s="44"/>
      <c r="N30" s="468"/>
      <c r="O30" s="23"/>
    </row>
    <row r="31" spans="1:26" ht="12.75" customHeight="1">
      <c r="C31" s="43"/>
      <c r="D31" s="67"/>
      <c r="E31" s="67"/>
      <c r="F31" s="67"/>
      <c r="G31" s="67"/>
      <c r="H31" s="67"/>
      <c r="I31" s="67"/>
      <c r="J31" s="43"/>
      <c r="K31" s="19"/>
      <c r="L31" s="11"/>
      <c r="M31" s="44"/>
      <c r="N31" s="468"/>
      <c r="O31" s="23"/>
    </row>
    <row r="32" spans="1:26" ht="12.75" customHeight="1">
      <c r="C32" s="43"/>
      <c r="D32" s="67"/>
      <c r="E32" s="67"/>
      <c r="F32" s="67"/>
      <c r="G32" s="67"/>
      <c r="H32" s="67"/>
      <c r="I32" s="67"/>
      <c r="J32" s="43"/>
      <c r="K32" s="19"/>
      <c r="L32" s="11"/>
      <c r="M32" s="44"/>
      <c r="N32" s="468"/>
      <c r="O32" s="23"/>
    </row>
    <row r="33" spans="1:16" ht="12.75" customHeight="1">
      <c r="C33" s="43"/>
      <c r="D33" s="67"/>
      <c r="E33" s="67"/>
      <c r="F33" s="67"/>
      <c r="G33" s="67"/>
      <c r="H33" s="67"/>
      <c r="I33" s="67"/>
      <c r="J33" s="43"/>
      <c r="K33" s="19"/>
      <c r="L33" s="11"/>
      <c r="M33" s="44"/>
      <c r="N33" s="468"/>
      <c r="O33" s="23"/>
    </row>
    <row r="34" spans="1:16" ht="20.25" customHeight="1">
      <c r="C34" s="48"/>
      <c r="D34" s="48"/>
      <c r="E34" s="48"/>
      <c r="F34" s="48"/>
      <c r="G34" s="48"/>
      <c r="H34" s="49"/>
      <c r="I34" s="50"/>
      <c r="J34" s="46"/>
      <c r="K34" s="19"/>
      <c r="L34" s="11"/>
      <c r="M34" s="44"/>
      <c r="N34" s="474"/>
      <c r="O34" s="23"/>
    </row>
    <row r="35" spans="1:16" ht="12.75" customHeight="1">
      <c r="A35" s="456"/>
      <c r="B35" s="457"/>
      <c r="C35" s="457"/>
      <c r="D35" s="457"/>
      <c r="E35" s="457"/>
      <c r="F35" s="48"/>
      <c r="G35" s="48"/>
      <c r="H35" s="49"/>
      <c r="I35" s="50"/>
      <c r="J35" s="465"/>
      <c r="K35" s="465"/>
      <c r="L35" s="465"/>
      <c r="M35" s="465"/>
      <c r="N35" s="465"/>
      <c r="O35" s="465"/>
      <c r="P35" s="465"/>
    </row>
    <row r="36" spans="1:16" ht="12.75" customHeight="1">
      <c r="A36" s="456"/>
      <c r="B36" s="457"/>
      <c r="C36" s="457"/>
      <c r="D36" s="457"/>
      <c r="E36" s="457"/>
      <c r="F36" s="48"/>
      <c r="G36" s="48"/>
      <c r="H36" s="49"/>
      <c r="I36" s="50"/>
      <c r="J36" s="46"/>
      <c r="K36" s="19"/>
      <c r="L36" s="11"/>
      <c r="M36" s="44"/>
      <c r="N36" s="44"/>
      <c r="O36" s="39"/>
    </row>
    <row r="37" spans="1:16" ht="12.75" customHeight="1">
      <c r="A37" s="456"/>
      <c r="B37" s="457"/>
      <c r="C37" s="457"/>
      <c r="D37" s="457"/>
      <c r="E37" s="457"/>
      <c r="F37" s="67"/>
      <c r="G37" s="67"/>
      <c r="H37" s="67"/>
      <c r="I37" s="67"/>
      <c r="J37" s="47"/>
      <c r="K37" s="19"/>
      <c r="L37" s="11"/>
      <c r="M37" s="40"/>
      <c r="N37" s="39"/>
      <c r="O37" s="41"/>
    </row>
    <row r="38" spans="1:16" ht="12.75" customHeight="1">
      <c r="C38" s="51"/>
      <c r="D38" s="52"/>
      <c r="E38" s="53"/>
      <c r="F38" s="43"/>
      <c r="G38" s="43"/>
      <c r="H38" s="43"/>
      <c r="I38" s="43"/>
      <c r="J38" s="54"/>
      <c r="K38" s="19"/>
      <c r="L38" s="11"/>
      <c r="M38" s="11"/>
      <c r="N38" s="11"/>
      <c r="O38" s="11"/>
    </row>
    <row r="39" spans="1:16" ht="12.75" customHeight="1">
      <c r="C39" s="60"/>
      <c r="D39" s="67"/>
      <c r="E39" s="67"/>
      <c r="F39" s="67"/>
      <c r="G39" s="67"/>
      <c r="H39" s="67"/>
      <c r="I39" s="67"/>
      <c r="J39" s="67"/>
      <c r="K39" s="19"/>
    </row>
    <row r="40" spans="1:16" ht="12.75" customHeight="1">
      <c r="C40" s="55"/>
      <c r="D40" s="55"/>
      <c r="E40" s="55"/>
      <c r="F40" s="55"/>
      <c r="G40" s="55"/>
      <c r="H40" s="55"/>
      <c r="I40" s="55"/>
      <c r="J40" s="55"/>
      <c r="K40" s="19"/>
    </row>
    <row r="41" spans="1:16" ht="12.75" customHeight="1">
      <c r="C41" s="453"/>
      <c r="D41" s="60"/>
      <c r="E41" s="67"/>
      <c r="F41" s="67"/>
      <c r="G41" s="67"/>
      <c r="H41" s="67"/>
      <c r="I41" s="458"/>
      <c r="J41" s="459"/>
      <c r="K41" s="19"/>
    </row>
    <row r="42" spans="1:16" ht="12.75" customHeight="1">
      <c r="C42" s="454"/>
      <c r="D42" s="56"/>
      <c r="E42" s="460"/>
      <c r="F42" s="454"/>
      <c r="G42" s="454"/>
      <c r="H42" s="454"/>
      <c r="I42" s="454"/>
      <c r="J42" s="454"/>
      <c r="K42" s="19"/>
    </row>
    <row r="43" spans="1:16" ht="12.75" customHeight="1">
      <c r="C43" s="57"/>
      <c r="D43" s="56"/>
      <c r="E43" s="58"/>
      <c r="F43" s="58"/>
      <c r="G43" s="58"/>
      <c r="H43" s="58"/>
      <c r="I43" s="59"/>
      <c r="J43" s="53"/>
      <c r="K43" s="19"/>
    </row>
    <row r="44" spans="1:16" ht="12.75" customHeight="1">
      <c r="C44" s="301"/>
      <c r="D44" s="67"/>
      <c r="E44" s="67"/>
      <c r="F44" s="67"/>
      <c r="G44" s="67"/>
      <c r="H44" s="67"/>
      <c r="I44" s="67"/>
      <c r="J44" s="67"/>
      <c r="K44" s="19"/>
    </row>
    <row r="45" spans="1:16" ht="12.75" customHeight="1">
      <c r="C45" s="301"/>
      <c r="D45" s="67"/>
      <c r="E45" s="67"/>
      <c r="F45" s="67"/>
      <c r="G45" s="67"/>
      <c r="H45" s="67"/>
      <c r="I45" s="67"/>
      <c r="J45" s="67"/>
      <c r="K45" s="19"/>
    </row>
    <row r="46" spans="1:16" ht="12.75" customHeight="1">
      <c r="C46" s="301"/>
      <c r="D46" s="67"/>
      <c r="E46" s="67"/>
      <c r="F46" s="67"/>
      <c r="G46" s="67"/>
      <c r="H46" s="67"/>
      <c r="I46" s="67"/>
      <c r="J46" s="67"/>
      <c r="K46" s="19"/>
    </row>
    <row r="47" spans="1:16" ht="12.75" customHeight="1">
      <c r="C47" s="301"/>
      <c r="D47" s="67"/>
      <c r="E47" s="67"/>
      <c r="F47" s="67"/>
      <c r="G47" s="67"/>
      <c r="H47" s="67"/>
      <c r="I47" s="67"/>
      <c r="J47" s="67"/>
      <c r="K47" s="19"/>
    </row>
    <row r="48" spans="1:16" ht="12.75" customHeight="1">
      <c r="C48" s="57"/>
      <c r="D48" s="56"/>
      <c r="E48" s="58"/>
      <c r="F48" s="58"/>
      <c r="G48" s="58"/>
      <c r="H48" s="58"/>
      <c r="I48" s="59"/>
      <c r="J48" s="53"/>
      <c r="K48" s="19"/>
    </row>
    <row r="49" spans="3:11" ht="12.75" customHeight="1">
      <c r="C49" s="55"/>
      <c r="D49" s="55"/>
      <c r="E49" s="55"/>
      <c r="F49" s="55"/>
      <c r="G49" s="55"/>
      <c r="H49" s="453"/>
      <c r="I49" s="454"/>
      <c r="J49" s="455"/>
      <c r="K49" s="19"/>
    </row>
    <row r="50" spans="3:11" ht="12.75" customHeight="1">
      <c r="C50" s="60"/>
      <c r="D50" s="55"/>
      <c r="E50" s="55"/>
      <c r="F50" s="55"/>
      <c r="G50" s="55"/>
      <c r="H50" s="454"/>
      <c r="I50" s="454"/>
      <c r="J50" s="454"/>
      <c r="K50" s="19"/>
    </row>
    <row r="51" spans="3:11" ht="12.75" customHeight="1"/>
    <row r="52" spans="3:11" ht="12.75" customHeight="1"/>
    <row r="53" spans="3:11" ht="12.75" customHeight="1"/>
    <row r="54" spans="3:11" ht="12.75" customHeight="1"/>
    <row r="55" spans="3:11" ht="12.75" customHeight="1"/>
    <row r="56" spans="3:11" ht="12.75" customHeight="1"/>
    <row r="57" spans="3:11" ht="12.75" customHeight="1"/>
    <row r="58" spans="3:11" ht="12.75" customHeight="1"/>
    <row r="59" spans="3:11" ht="12.75" customHeight="1"/>
    <row r="60" spans="3:11" ht="12.75" customHeight="1"/>
    <row r="61" spans="3:11" ht="12.75" customHeight="1"/>
    <row r="62" spans="3:11" ht="12.75" customHeight="1"/>
    <row r="63" spans="3:11" ht="12.75" customHeight="1"/>
    <row r="64" spans="3:11" ht="12.75" customHeight="1"/>
    <row r="65" spans="1:3" ht="12.75" customHeight="1"/>
    <row r="66" spans="1:3" ht="12.75" customHeight="1"/>
    <row r="67" spans="1:3" ht="12.75" customHeight="1"/>
    <row r="68" spans="1:3" ht="12.75" customHeight="1"/>
    <row r="69" spans="1:3" ht="19.5" customHeight="1"/>
    <row r="70" spans="1:3" ht="12.75" customHeight="1"/>
    <row r="71" spans="1:3" ht="12.75" customHeight="1"/>
    <row r="72" spans="1:3" ht="12.75" customHeight="1">
      <c r="A72" s="42"/>
      <c r="B72" s="39"/>
      <c r="C72" s="39"/>
    </row>
    <row r="73" spans="1:3" ht="12.75" customHeight="1"/>
    <row r="74" spans="1:3" ht="12.75" customHeight="1"/>
    <row r="75" spans="1:3" ht="12.75" customHeight="1"/>
    <row r="76" spans="1:3" ht="12.75" customHeight="1"/>
    <row r="77" spans="1:3" ht="12.75" customHeight="1"/>
    <row r="78" spans="1:3" ht="12.75" customHeight="1"/>
    <row r="79" spans="1:3" ht="12.75" customHeight="1"/>
    <row r="80" spans="1:3" ht="12.75" customHeight="1"/>
    <row r="81" spans="1:7" ht="12.75" customHeight="1"/>
    <row r="82" spans="1:7" ht="12.75" customHeight="1"/>
    <row r="83" spans="1:7" ht="12.75" customHeight="1"/>
    <row r="84" spans="1:7" ht="12.75" customHeight="1"/>
    <row r="85" spans="1:7" ht="12.75" customHeight="1">
      <c r="A85" s="61"/>
      <c r="B85" s="62"/>
      <c r="C85" s="62"/>
      <c r="D85" s="62"/>
      <c r="E85" s="62"/>
      <c r="F85" s="62"/>
      <c r="G85" s="62"/>
    </row>
    <row r="86" spans="1:7" ht="12.75" customHeight="1">
      <c r="A86" s="62"/>
      <c r="B86" s="62"/>
      <c r="C86" s="62"/>
      <c r="D86" s="62"/>
      <c r="E86" s="62"/>
      <c r="F86" s="62"/>
      <c r="G86" s="62"/>
    </row>
    <row r="87" spans="1:7" ht="12.75" customHeight="1">
      <c r="A87" s="62"/>
      <c r="B87" s="62"/>
      <c r="C87" s="62"/>
      <c r="D87" s="62"/>
      <c r="E87" s="62"/>
      <c r="F87" s="62"/>
      <c r="G87" s="62"/>
    </row>
    <row r="88" spans="1:7" ht="12.75" customHeight="1">
      <c r="A88" s="62"/>
      <c r="B88" s="62"/>
      <c r="C88" s="62"/>
      <c r="D88" s="62"/>
      <c r="E88" s="62"/>
      <c r="F88" s="62"/>
      <c r="G88" s="62"/>
    </row>
    <row r="89" spans="1:7" ht="12.75" customHeight="1"/>
    <row r="90" spans="1:7" ht="12.75" customHeight="1"/>
    <row r="91" spans="1:7" ht="12.75" customHeight="1"/>
    <row r="92" spans="1:7" ht="12.75" customHeight="1"/>
    <row r="93" spans="1:7" ht="12.75" customHeight="1"/>
    <row r="94" spans="1:7" ht="12.75" customHeight="1"/>
    <row r="95" spans="1:7" ht="12.75" customHeight="1"/>
    <row r="96" spans="1:7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</sheetData>
  <mergeCells count="24">
    <mergeCell ref="E8:J8"/>
    <mergeCell ref="A9:E9"/>
    <mergeCell ref="B2:E4"/>
    <mergeCell ref="A35:E35"/>
    <mergeCell ref="J35:P35"/>
    <mergeCell ref="K9:P9"/>
    <mergeCell ref="K11:P11"/>
    <mergeCell ref="F13:J13"/>
    <mergeCell ref="F14:J14"/>
    <mergeCell ref="B21:C21"/>
    <mergeCell ref="F21:G21"/>
    <mergeCell ref="A25:E25"/>
    <mergeCell ref="A26:E26"/>
    <mergeCell ref="N28:N34"/>
    <mergeCell ref="B28:D28"/>
    <mergeCell ref="B29:D29"/>
    <mergeCell ref="H49:I50"/>
    <mergeCell ref="J49:J50"/>
    <mergeCell ref="A36:E36"/>
    <mergeCell ref="A37:E37"/>
    <mergeCell ref="C41:C42"/>
    <mergeCell ref="I41:I42"/>
    <mergeCell ref="J41:J42"/>
    <mergeCell ref="E42:H42"/>
  </mergeCells>
  <pageMargins left="0.51181102362204722" right="0.51181102362204722" top="0.78740157480314965" bottom="0.78740157480314965" header="0" footer="0"/>
  <pageSetup paperSize="9" scale="12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97"/>
  <sheetViews>
    <sheetView view="pageBreakPreview" topLeftCell="A164" zoomScale="60" zoomScaleNormal="100" workbookViewId="0">
      <selection activeCell="C9" sqref="C9"/>
    </sheetView>
  </sheetViews>
  <sheetFormatPr defaultColWidth="8.85546875" defaultRowHeight="15"/>
  <cols>
    <col min="1" max="1" width="79" style="74" customWidth="1"/>
    <col min="2" max="2" width="35" style="78" customWidth="1"/>
    <col min="3" max="3" width="23.5703125" style="127" customWidth="1"/>
    <col min="4" max="4" width="31.28515625" style="74" customWidth="1"/>
    <col min="5" max="5" width="14.28515625" style="74" customWidth="1"/>
    <col min="6" max="6" width="11.140625" style="74" customWidth="1"/>
    <col min="7" max="7" width="9.42578125" style="74" customWidth="1"/>
    <col min="8" max="8" width="14.42578125" style="74" customWidth="1"/>
    <col min="9" max="9" width="12" style="74" customWidth="1"/>
    <col min="10" max="16384" width="8.85546875" style="74"/>
  </cols>
  <sheetData>
    <row r="1" spans="1:15">
      <c r="A1" s="132"/>
      <c r="B1" s="133"/>
      <c r="C1" s="307"/>
      <c r="D1" s="132"/>
      <c r="E1" s="132"/>
      <c r="F1" s="132"/>
      <c r="G1" s="132"/>
      <c r="H1" s="132"/>
      <c r="I1" s="132"/>
      <c r="J1" s="132"/>
    </row>
    <row r="2" spans="1:15">
      <c r="A2" s="132"/>
      <c r="B2" s="133"/>
      <c r="C2" s="307"/>
      <c r="D2" s="132"/>
      <c r="E2" s="132"/>
      <c r="F2" s="132"/>
      <c r="G2" s="132"/>
      <c r="H2" s="132"/>
      <c r="I2" s="132"/>
      <c r="J2" s="132"/>
    </row>
    <row r="3" spans="1:15" ht="23.25" customHeight="1">
      <c r="A3" s="477" t="s">
        <v>484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</row>
    <row r="4" spans="1:15" ht="23.25" customHeight="1">
      <c r="A4" s="477"/>
      <c r="B4" s="477"/>
      <c r="C4" s="477"/>
      <c r="D4" s="477"/>
      <c r="E4" s="477"/>
      <c r="F4" s="477"/>
      <c r="G4" s="477"/>
      <c r="H4" s="477"/>
      <c r="I4" s="477"/>
      <c r="J4" s="477"/>
      <c r="K4" s="477"/>
      <c r="N4" s="77"/>
      <c r="O4" s="78"/>
    </row>
    <row r="5" spans="1:15" ht="23.25" customHeight="1">
      <c r="A5" s="477"/>
      <c r="B5" s="477"/>
      <c r="C5" s="477"/>
      <c r="D5" s="477"/>
      <c r="E5" s="477"/>
      <c r="F5" s="477"/>
      <c r="G5" s="477"/>
      <c r="H5" s="477"/>
      <c r="I5" s="477"/>
      <c r="J5" s="477"/>
      <c r="K5" s="477"/>
      <c r="N5" s="77"/>
      <c r="O5" s="78"/>
    </row>
    <row r="6" spans="1:15" ht="15" customHeight="1">
      <c r="A6" s="477"/>
      <c r="B6" s="477"/>
      <c r="C6" s="477"/>
      <c r="D6" s="477"/>
      <c r="E6" s="477"/>
      <c r="F6" s="477"/>
      <c r="G6" s="477"/>
      <c r="H6" s="477"/>
      <c r="I6" s="477"/>
      <c r="J6" s="477"/>
      <c r="K6" s="477"/>
    </row>
    <row r="7" spans="1:15" ht="15" customHeight="1">
      <c r="A7" s="73"/>
      <c r="B7" s="142"/>
      <c r="C7" s="75"/>
      <c r="D7" s="73"/>
      <c r="E7" s="73"/>
      <c r="F7" s="73"/>
      <c r="G7" s="73"/>
      <c r="H7" s="73"/>
      <c r="I7" s="73"/>
      <c r="J7" s="73"/>
    </row>
    <row r="8" spans="1:15" ht="56.25" customHeight="1">
      <c r="A8" s="73"/>
      <c r="B8" s="77"/>
      <c r="C8" s="75"/>
      <c r="D8" s="73"/>
      <c r="E8" s="73"/>
      <c r="F8" s="73"/>
      <c r="G8" s="73"/>
      <c r="H8" s="73"/>
      <c r="I8" s="132"/>
      <c r="J8" s="132"/>
    </row>
    <row r="9" spans="1:15" ht="22.5">
      <c r="A9" s="223"/>
      <c r="B9" s="224"/>
      <c r="C9" s="308" t="s">
        <v>483</v>
      </c>
      <c r="D9" s="223"/>
      <c r="E9" s="223"/>
      <c r="F9" s="223"/>
      <c r="G9" s="223"/>
      <c r="H9" s="223"/>
      <c r="I9" s="224"/>
      <c r="J9" s="224"/>
      <c r="K9" s="135"/>
    </row>
    <row r="10" spans="1:15" ht="23.25">
      <c r="A10" s="225"/>
      <c r="B10" s="226"/>
      <c r="C10" s="230"/>
      <c r="D10" s="225"/>
      <c r="E10" s="225"/>
      <c r="F10" s="225"/>
      <c r="G10" s="225"/>
      <c r="H10" s="225"/>
      <c r="I10" s="226"/>
      <c r="J10" s="226"/>
      <c r="K10" s="135"/>
    </row>
    <row r="11" spans="1:15" ht="23.25">
      <c r="A11" s="225"/>
      <c r="B11" s="226"/>
      <c r="C11" s="230"/>
      <c r="D11" s="225"/>
      <c r="E11" s="225"/>
      <c r="F11" s="225"/>
      <c r="G11" s="225"/>
      <c r="H11" s="225"/>
      <c r="I11" s="226"/>
      <c r="J11" s="226"/>
      <c r="K11" s="135"/>
    </row>
    <row r="12" spans="1:15" ht="23.25">
      <c r="A12" s="519" t="s">
        <v>134</v>
      </c>
      <c r="B12" s="519"/>
      <c r="C12" s="519"/>
      <c r="D12" s="519"/>
      <c r="E12" s="519"/>
      <c r="F12" s="519"/>
      <c r="G12" s="519"/>
      <c r="H12" s="519"/>
      <c r="I12" s="519"/>
      <c r="J12" s="519"/>
      <c r="K12" s="519"/>
      <c r="L12" s="519"/>
    </row>
    <row r="13" spans="1:15" ht="23.25">
      <c r="A13" s="225"/>
      <c r="B13" s="226"/>
      <c r="C13" s="230"/>
      <c r="D13" s="225"/>
      <c r="E13" s="225"/>
      <c r="F13" s="225"/>
      <c r="G13" s="225"/>
      <c r="H13" s="225"/>
      <c r="I13" s="225"/>
      <c r="J13" s="225"/>
      <c r="K13" s="135"/>
    </row>
    <row r="14" spans="1:15" ht="23.25">
      <c r="A14" s="225"/>
      <c r="B14" s="227"/>
      <c r="C14" s="309"/>
      <c r="D14" s="227"/>
      <c r="E14" s="227"/>
      <c r="F14" s="227"/>
      <c r="G14" s="225"/>
      <c r="H14" s="225"/>
      <c r="I14" s="226"/>
      <c r="J14" s="226"/>
      <c r="K14" s="135"/>
    </row>
    <row r="15" spans="1:15" ht="23.25">
      <c r="A15" s="228" t="s">
        <v>152</v>
      </c>
      <c r="B15" s="478" t="s">
        <v>48</v>
      </c>
      <c r="C15" s="478"/>
      <c r="D15" s="478"/>
      <c r="E15" s="478"/>
      <c r="F15" s="478"/>
      <c r="G15" s="225"/>
      <c r="H15" s="225"/>
      <c r="I15" s="226"/>
      <c r="J15" s="226"/>
      <c r="K15" s="135"/>
    </row>
    <row r="16" spans="1:15" ht="23.25">
      <c r="A16" s="229"/>
      <c r="B16" s="229" t="s">
        <v>49</v>
      </c>
      <c r="C16" s="488" t="s">
        <v>50</v>
      </c>
      <c r="D16" s="229" t="s">
        <v>51</v>
      </c>
      <c r="E16" s="489" t="s">
        <v>52</v>
      </c>
      <c r="F16" s="489">
        <f>B17*D17</f>
        <v>2</v>
      </c>
      <c r="G16" s="225"/>
      <c r="H16" s="225"/>
      <c r="I16" s="226"/>
      <c r="J16" s="226"/>
      <c r="K16" s="135"/>
    </row>
    <row r="17" spans="1:13" ht="23.25">
      <c r="A17" s="225"/>
      <c r="B17" s="229">
        <v>2</v>
      </c>
      <c r="C17" s="488"/>
      <c r="D17" s="229">
        <v>1</v>
      </c>
      <c r="E17" s="490"/>
      <c r="F17" s="490"/>
      <c r="G17" s="225"/>
      <c r="H17" s="225"/>
      <c r="I17" s="226"/>
      <c r="J17" s="226"/>
      <c r="K17" s="135"/>
    </row>
    <row r="18" spans="1:13" ht="23.25">
      <c r="A18" s="225"/>
      <c r="B18" s="226"/>
      <c r="C18" s="230"/>
      <c r="D18" s="226"/>
      <c r="E18" s="230"/>
      <c r="F18" s="230"/>
      <c r="G18" s="225"/>
      <c r="H18" s="225"/>
      <c r="I18" s="226"/>
      <c r="J18" s="226"/>
      <c r="K18" s="135"/>
    </row>
    <row r="19" spans="1:13" ht="23.25">
      <c r="A19" s="225"/>
      <c r="B19" s="226"/>
      <c r="C19" s="230"/>
      <c r="D19" s="226"/>
      <c r="E19" s="230"/>
      <c r="F19" s="230"/>
      <c r="G19" s="225"/>
      <c r="H19" s="225"/>
      <c r="I19" s="226"/>
      <c r="J19" s="226"/>
      <c r="K19" s="135"/>
    </row>
    <row r="20" spans="1:13" ht="55.5" customHeight="1">
      <c r="A20" s="231" t="s">
        <v>153</v>
      </c>
      <c r="B20" s="226"/>
      <c r="C20" s="230"/>
      <c r="D20" s="226"/>
      <c r="E20" s="232" t="s">
        <v>210</v>
      </c>
      <c r="F20" s="230"/>
      <c r="G20" s="225"/>
      <c r="H20" s="225"/>
      <c r="I20" s="226"/>
      <c r="J20" s="226"/>
      <c r="K20" s="135"/>
    </row>
    <row r="21" spans="1:13" ht="23.25">
      <c r="A21" s="225"/>
      <c r="B21" s="226"/>
      <c r="C21" s="230"/>
      <c r="D21" s="229" t="s">
        <v>213</v>
      </c>
      <c r="E21" s="232">
        <f>ROUND(B24/B23,2)</f>
        <v>0.05</v>
      </c>
      <c r="F21" s="230"/>
      <c r="G21" s="225"/>
      <c r="H21" s="225"/>
      <c r="I21" s="226"/>
      <c r="J21" s="226"/>
      <c r="K21" s="135"/>
    </row>
    <row r="22" spans="1:13" ht="23.25">
      <c r="A22" s="225"/>
      <c r="B22" s="229" t="s">
        <v>16</v>
      </c>
      <c r="C22" s="230"/>
      <c r="D22" s="226"/>
      <c r="E22" s="230"/>
      <c r="F22" s="230"/>
      <c r="G22" s="225"/>
      <c r="H22" s="225"/>
      <c r="I22" s="226"/>
      <c r="J22" s="226"/>
      <c r="K22" s="135"/>
    </row>
    <row r="23" spans="1:13" ht="23.25">
      <c r="A23" s="229" t="s">
        <v>211</v>
      </c>
      <c r="B23" s="229">
        <v>144</v>
      </c>
      <c r="C23" s="230"/>
      <c r="D23" s="226"/>
      <c r="E23" s="230"/>
      <c r="F23" s="230"/>
      <c r="G23" s="225"/>
      <c r="H23" s="225"/>
      <c r="I23" s="226"/>
      <c r="J23" s="226"/>
      <c r="K23" s="135"/>
    </row>
    <row r="24" spans="1:13" ht="23.25">
      <c r="A24" s="228" t="s">
        <v>212</v>
      </c>
      <c r="B24" s="229">
        <v>7</v>
      </c>
      <c r="C24" s="230"/>
      <c r="D24" s="226"/>
      <c r="E24" s="230"/>
      <c r="F24" s="230"/>
      <c r="G24" s="225"/>
      <c r="H24" s="225"/>
      <c r="I24" s="226"/>
      <c r="J24" s="226"/>
      <c r="K24" s="135"/>
    </row>
    <row r="25" spans="1:13" ht="24" thickBot="1">
      <c r="A25" s="225"/>
      <c r="B25" s="226"/>
      <c r="C25" s="230"/>
      <c r="D25" s="226"/>
      <c r="E25" s="230"/>
      <c r="F25" s="230"/>
      <c r="G25" s="225"/>
      <c r="H25" s="225"/>
      <c r="I25" s="226"/>
      <c r="J25" s="226"/>
      <c r="K25" s="135"/>
    </row>
    <row r="26" spans="1:13" ht="24" thickBot="1">
      <c r="A26" s="225"/>
      <c r="B26" s="226"/>
      <c r="C26" s="230"/>
      <c r="D26" s="233"/>
      <c r="E26" s="234"/>
      <c r="F26" s="226"/>
      <c r="G26" s="235"/>
      <c r="H26" s="235"/>
      <c r="I26" s="235"/>
      <c r="J26" s="235"/>
      <c r="K26" s="136"/>
      <c r="L26" s="136"/>
      <c r="M26" s="134"/>
    </row>
    <row r="27" spans="1:13" ht="23.25">
      <c r="A27" s="225"/>
      <c r="B27" s="226"/>
      <c r="C27" s="230"/>
      <c r="D27" s="226"/>
      <c r="E27" s="225"/>
      <c r="F27" s="236" t="s">
        <v>53</v>
      </c>
      <c r="G27" s="225"/>
      <c r="H27" s="225"/>
      <c r="I27" s="226"/>
      <c r="J27" s="226"/>
      <c r="K27" s="135"/>
    </row>
    <row r="28" spans="1:13" ht="23.25">
      <c r="A28" s="520" t="s">
        <v>54</v>
      </c>
      <c r="B28" s="520"/>
      <c r="C28" s="520"/>
      <c r="D28" s="520"/>
      <c r="E28" s="520"/>
      <c r="F28" s="520"/>
      <c r="G28" s="520"/>
      <c r="H28" s="520"/>
      <c r="I28" s="520"/>
      <c r="J28" s="520"/>
      <c r="K28" s="520"/>
      <c r="L28" s="520"/>
    </row>
    <row r="29" spans="1:13" ht="14.45" customHeight="1">
      <c r="A29" s="237"/>
      <c r="B29" s="234"/>
      <c r="C29" s="242"/>
      <c r="D29" s="237"/>
      <c r="E29" s="237"/>
      <c r="F29" s="237"/>
      <c r="G29" s="237"/>
      <c r="H29" s="225"/>
      <c r="I29" s="225"/>
      <c r="J29" s="225"/>
      <c r="K29" s="137"/>
    </row>
    <row r="30" spans="1:13" ht="29.25" customHeight="1">
      <c r="A30" s="238" t="s">
        <v>468</v>
      </c>
      <c r="B30" s="234"/>
      <c r="C30" s="242"/>
      <c r="D30" s="237"/>
      <c r="E30" s="237"/>
      <c r="F30" s="237"/>
      <c r="G30" s="237"/>
      <c r="H30" s="225"/>
      <c r="I30" s="225"/>
      <c r="J30" s="225"/>
      <c r="K30" s="137"/>
    </row>
    <row r="31" spans="1:13" ht="29.25" customHeight="1">
      <c r="A31" s="239" t="s">
        <v>393</v>
      </c>
      <c r="B31" s="226"/>
      <c r="C31" s="230"/>
      <c r="D31" s="226"/>
      <c r="E31" s="226"/>
      <c r="F31" s="226"/>
      <c r="G31" s="226"/>
      <c r="H31" s="226"/>
      <c r="I31" s="240"/>
      <c r="J31" s="225"/>
      <c r="K31" s="137"/>
    </row>
    <row r="32" spans="1:13" ht="14.45" customHeight="1">
      <c r="A32" s="237"/>
      <c r="B32" s="234"/>
      <c r="C32" s="242"/>
      <c r="D32" s="237"/>
      <c r="E32" s="237"/>
      <c r="F32" s="237"/>
      <c r="G32" s="237"/>
      <c r="H32" s="225"/>
      <c r="I32" s="225"/>
      <c r="J32" s="225"/>
      <c r="K32" s="137"/>
    </row>
    <row r="33" spans="1:11" ht="26.25" customHeight="1">
      <c r="A33" s="237"/>
      <c r="B33" s="229" t="s">
        <v>49</v>
      </c>
      <c r="C33" s="242"/>
      <c r="D33" s="229" t="s">
        <v>51</v>
      </c>
      <c r="E33" s="237"/>
      <c r="F33" s="237" t="s">
        <v>58</v>
      </c>
      <c r="G33" s="237"/>
      <c r="H33" s="225"/>
      <c r="I33" s="225"/>
      <c r="J33" s="225"/>
      <c r="K33" s="137"/>
    </row>
    <row r="34" spans="1:11" ht="31.5" customHeight="1">
      <c r="A34" s="241" t="s">
        <v>60</v>
      </c>
      <c r="B34" s="241">
        <v>0.8</v>
      </c>
      <c r="C34" s="244" t="s">
        <v>50</v>
      </c>
      <c r="D34" s="241">
        <v>0.8</v>
      </c>
      <c r="E34" s="241" t="s">
        <v>50</v>
      </c>
      <c r="F34" s="241">
        <v>2</v>
      </c>
      <c r="G34" s="241" t="s">
        <v>50</v>
      </c>
      <c r="H34" s="229">
        <v>18</v>
      </c>
      <c r="I34" s="229" t="s">
        <v>52</v>
      </c>
      <c r="J34" s="241">
        <f>ROUND(B34*D34*F34*H34,2)</f>
        <v>23.04</v>
      </c>
      <c r="K34" s="137"/>
    </row>
    <row r="35" spans="1:11" ht="33.75" customHeight="1">
      <c r="A35" s="241" t="s">
        <v>77</v>
      </c>
      <c r="B35" s="241">
        <v>91.2</v>
      </c>
      <c r="C35" s="244" t="s">
        <v>50</v>
      </c>
      <c r="D35" s="241">
        <v>0.2</v>
      </c>
      <c r="E35" s="241" t="s">
        <v>50</v>
      </c>
      <c r="F35" s="241">
        <v>0.35</v>
      </c>
      <c r="G35" s="491" t="s">
        <v>52</v>
      </c>
      <c r="H35" s="491"/>
      <c r="I35" s="491"/>
      <c r="J35" s="241">
        <f>ROUND(PRODUCT(B35,D35,F35),2)</f>
        <v>6.38</v>
      </c>
      <c r="K35" s="137"/>
    </row>
    <row r="36" spans="1:11" ht="20.25" customHeight="1">
      <c r="A36" s="226"/>
      <c r="B36" s="226"/>
      <c r="C36" s="230"/>
      <c r="D36" s="226"/>
      <c r="E36" s="226"/>
      <c r="F36" s="226"/>
      <c r="G36" s="478" t="s">
        <v>466</v>
      </c>
      <c r="H36" s="478"/>
      <c r="I36" s="478"/>
      <c r="J36" s="229">
        <f>ROUND(SUM(J34:J35),2)</f>
        <v>29.42</v>
      </c>
      <c r="K36" s="137"/>
    </row>
    <row r="37" spans="1:11" ht="14.45" customHeight="1">
      <c r="A37" s="237"/>
      <c r="B37" s="226"/>
      <c r="C37" s="230"/>
      <c r="D37" s="225"/>
      <c r="E37" s="225"/>
      <c r="F37" s="225"/>
      <c r="G37" s="225"/>
      <c r="H37" s="225"/>
      <c r="I37" s="225"/>
      <c r="J37" s="225"/>
      <c r="K37" s="137"/>
    </row>
    <row r="38" spans="1:11" ht="14.45" customHeight="1">
      <c r="A38" s="237"/>
      <c r="B38" s="234"/>
      <c r="C38" s="242"/>
      <c r="D38" s="237"/>
      <c r="E38" s="237"/>
      <c r="F38" s="237"/>
      <c r="G38" s="237"/>
      <c r="H38" s="225"/>
      <c r="I38" s="225"/>
      <c r="J38" s="225"/>
      <c r="K38" s="137"/>
    </row>
    <row r="39" spans="1:11" ht="31.5" customHeight="1">
      <c r="A39" s="231" t="s">
        <v>469</v>
      </c>
      <c r="B39" s="226"/>
      <c r="C39" s="230"/>
      <c r="D39" s="225"/>
      <c r="E39" s="225"/>
      <c r="F39" s="225"/>
      <c r="G39" s="225"/>
      <c r="H39" s="225"/>
      <c r="I39" s="225"/>
      <c r="J39" s="225"/>
      <c r="K39" s="137"/>
    </row>
    <row r="40" spans="1:11" ht="14.45" customHeight="1">
      <c r="A40" s="237"/>
      <c r="B40" s="234"/>
      <c r="C40" s="242"/>
      <c r="D40" s="234"/>
      <c r="E40" s="234"/>
      <c r="F40" s="234"/>
      <c r="G40" s="234"/>
      <c r="H40" s="226"/>
      <c r="I40" s="492"/>
      <c r="J40" s="492"/>
      <c r="K40" s="137"/>
    </row>
    <row r="41" spans="1:11" ht="14.45" customHeight="1">
      <c r="A41" s="242"/>
      <c r="B41" s="234"/>
      <c r="C41" s="242"/>
      <c r="D41" s="242"/>
      <c r="E41" s="234"/>
      <c r="F41" s="234"/>
      <c r="G41" s="234"/>
      <c r="H41" s="230"/>
      <c r="I41" s="225"/>
      <c r="J41" s="230"/>
      <c r="K41" s="137"/>
    </row>
    <row r="42" spans="1:11" ht="46.5" customHeight="1">
      <c r="A42" s="242"/>
      <c r="B42" s="243" t="s">
        <v>80</v>
      </c>
      <c r="C42" s="244">
        <f>J89</f>
        <v>7.98</v>
      </c>
      <c r="D42" s="245"/>
      <c r="E42" s="234"/>
      <c r="F42" s="234"/>
      <c r="G42" s="234"/>
      <c r="H42" s="230"/>
      <c r="I42" s="225"/>
      <c r="J42" s="230"/>
      <c r="K42" s="137"/>
    </row>
    <row r="43" spans="1:11" ht="54.75" customHeight="1">
      <c r="A43" s="242"/>
      <c r="B43" s="241" t="s">
        <v>60</v>
      </c>
      <c r="C43" s="244">
        <f>J94</f>
        <v>3.46</v>
      </c>
      <c r="D43" s="242"/>
      <c r="E43" s="486" t="s">
        <v>81</v>
      </c>
      <c r="F43" s="486"/>
      <c r="G43" s="486"/>
      <c r="H43" s="486"/>
      <c r="I43" s="486"/>
      <c r="J43" s="486"/>
      <c r="K43" s="137"/>
    </row>
    <row r="44" spans="1:11" ht="37.5" customHeight="1">
      <c r="A44" s="237"/>
      <c r="B44" s="241" t="s">
        <v>126</v>
      </c>
      <c r="C44" s="244">
        <f>B95*D95*1.2*H95</f>
        <v>0.64799999999999991</v>
      </c>
      <c r="D44" s="234"/>
      <c r="E44" s="234"/>
      <c r="F44" s="234"/>
      <c r="G44" s="234"/>
      <c r="H44" s="226"/>
      <c r="I44" s="225"/>
      <c r="J44" s="225"/>
      <c r="K44" s="137"/>
    </row>
    <row r="45" spans="1:11" ht="29.25" customHeight="1">
      <c r="A45" s="237"/>
      <c r="B45" s="241" t="s">
        <v>63</v>
      </c>
      <c r="C45" s="244">
        <f>J96</f>
        <v>4.0999999999999996</v>
      </c>
      <c r="D45" s="234"/>
      <c r="E45" s="234"/>
      <c r="F45" s="234"/>
      <c r="G45" s="234"/>
      <c r="H45" s="226"/>
      <c r="I45" s="225"/>
      <c r="J45" s="225"/>
      <c r="K45" s="137"/>
    </row>
    <row r="46" spans="1:11" ht="31.5" customHeight="1">
      <c r="A46" s="237"/>
      <c r="B46" s="241" t="s">
        <v>79</v>
      </c>
      <c r="C46" s="244">
        <f>SUM(C42:C45,2)</f>
        <v>18.188000000000002</v>
      </c>
      <c r="D46" s="234"/>
      <c r="E46" s="234"/>
      <c r="F46" s="234"/>
      <c r="G46" s="234"/>
      <c r="H46" s="226"/>
      <c r="I46" s="225"/>
      <c r="J46" s="225"/>
      <c r="K46" s="137"/>
    </row>
    <row r="47" spans="1:11" ht="29.25" customHeight="1">
      <c r="A47" s="237"/>
      <c r="B47" s="486"/>
      <c r="C47" s="486"/>
      <c r="D47" s="234"/>
      <c r="E47" s="234"/>
      <c r="F47" s="234"/>
      <c r="G47" s="234"/>
      <c r="H47" s="226"/>
      <c r="I47" s="478" t="s">
        <v>467</v>
      </c>
      <c r="J47" s="478"/>
      <c r="K47" s="137"/>
    </row>
    <row r="48" spans="1:11" ht="24.75" customHeight="1">
      <c r="A48" s="487" t="s">
        <v>55</v>
      </c>
      <c r="B48" s="487" t="s">
        <v>52</v>
      </c>
      <c r="C48" s="244" t="s">
        <v>78</v>
      </c>
      <c r="D48" s="487" t="s">
        <v>25</v>
      </c>
      <c r="E48" s="491" t="s">
        <v>79</v>
      </c>
      <c r="F48" s="491"/>
      <c r="G48" s="491"/>
      <c r="H48" s="488" t="s">
        <v>52</v>
      </c>
      <c r="I48" s="511">
        <f>ROUND(C49-E49,2)</f>
        <v>11.23</v>
      </c>
      <c r="J48" s="512"/>
      <c r="K48" s="137"/>
    </row>
    <row r="49" spans="1:11" ht="24.75" customHeight="1">
      <c r="A49" s="487"/>
      <c r="B49" s="487"/>
      <c r="C49" s="244">
        <f>J36</f>
        <v>29.42</v>
      </c>
      <c r="D49" s="487"/>
      <c r="E49" s="491">
        <f>ROUND(C46,2)</f>
        <v>18.190000000000001</v>
      </c>
      <c r="F49" s="491"/>
      <c r="G49" s="491"/>
      <c r="H49" s="488"/>
      <c r="I49" s="513"/>
      <c r="J49" s="514"/>
      <c r="K49" s="137"/>
    </row>
    <row r="50" spans="1:11" ht="14.45" customHeight="1">
      <c r="A50" s="237"/>
      <c r="B50" s="234"/>
      <c r="C50" s="242"/>
      <c r="D50" s="234"/>
      <c r="E50" s="234"/>
      <c r="F50" s="234"/>
      <c r="G50" s="234"/>
      <c r="H50" s="226"/>
      <c r="I50" s="225"/>
      <c r="J50" s="225"/>
      <c r="K50" s="137"/>
    </row>
    <row r="51" spans="1:11" ht="32.25" customHeight="1">
      <c r="A51" s="231" t="s">
        <v>393</v>
      </c>
      <c r="B51" s="234"/>
      <c r="C51" s="242"/>
      <c r="D51" s="234"/>
      <c r="E51" s="234"/>
      <c r="F51" s="234"/>
      <c r="G51" s="234"/>
      <c r="H51" s="226"/>
      <c r="I51" s="225"/>
      <c r="J51" s="225"/>
      <c r="K51" s="137"/>
    </row>
    <row r="52" spans="1:11" ht="33.75" customHeight="1">
      <c r="A52" s="238" t="s">
        <v>455</v>
      </c>
      <c r="B52" s="246"/>
      <c r="C52" s="310"/>
      <c r="D52" s="234"/>
      <c r="E52" s="234"/>
      <c r="F52" s="234"/>
      <c r="G52" s="234"/>
      <c r="H52" s="226"/>
      <c r="I52" s="225"/>
      <c r="J52" s="225"/>
      <c r="K52" s="137"/>
    </row>
    <row r="53" spans="1:11" s="132" customFormat="1" ht="31.5" customHeight="1">
      <c r="A53" s="241" t="s">
        <v>60</v>
      </c>
      <c r="B53" s="486"/>
      <c r="C53" s="486"/>
      <c r="D53" s="486"/>
      <c r="E53" s="486"/>
      <c r="F53" s="486"/>
      <c r="G53" s="486"/>
      <c r="H53" s="486"/>
      <c r="I53" s="486"/>
      <c r="J53" s="225"/>
    </row>
    <row r="54" spans="1:11" s="132" customFormat="1" ht="14.45" customHeight="1">
      <c r="A54" s="225"/>
      <c r="B54" s="247"/>
      <c r="C54" s="311"/>
      <c r="D54" s="247"/>
      <c r="E54" s="247"/>
      <c r="F54" s="234"/>
      <c r="G54" s="234"/>
      <c r="H54" s="234"/>
      <c r="I54" s="229" t="s">
        <v>59</v>
      </c>
      <c r="J54" s="225"/>
    </row>
    <row r="55" spans="1:11" s="132" customFormat="1" ht="37.5" customHeight="1">
      <c r="A55" s="241">
        <v>0.6</v>
      </c>
      <c r="B55" s="241" t="s">
        <v>50</v>
      </c>
      <c r="C55" s="244">
        <v>0.6</v>
      </c>
      <c r="D55" s="241" t="s">
        <v>50</v>
      </c>
      <c r="E55" s="241">
        <f>1.85</f>
        <v>1.85</v>
      </c>
      <c r="F55" s="241" t="s">
        <v>50</v>
      </c>
      <c r="G55" s="229">
        <v>4</v>
      </c>
      <c r="H55" s="229" t="s">
        <v>52</v>
      </c>
      <c r="I55" s="241">
        <f>ROUND(A55*C55*E55*G55,2)</f>
        <v>2.66</v>
      </c>
      <c r="J55" s="225"/>
    </row>
    <row r="56" spans="1:11" s="132" customFormat="1" ht="34.5" customHeight="1">
      <c r="A56" s="226"/>
      <c r="B56" s="226"/>
      <c r="C56" s="230"/>
      <c r="D56" s="226"/>
      <c r="E56" s="226"/>
      <c r="F56" s="225"/>
      <c r="G56" s="478" t="s">
        <v>465</v>
      </c>
      <c r="H56" s="478"/>
      <c r="I56" s="248">
        <f>ROUND(SUM(I55),2)</f>
        <v>2.66</v>
      </c>
      <c r="J56" s="225"/>
    </row>
    <row r="57" spans="1:11" ht="14.45" customHeight="1">
      <c r="A57" s="237"/>
      <c r="B57" s="234"/>
      <c r="C57" s="242"/>
      <c r="D57" s="234"/>
      <c r="E57" s="234"/>
      <c r="F57" s="234"/>
      <c r="G57" s="234"/>
      <c r="H57" s="226"/>
      <c r="I57" s="225"/>
      <c r="J57" s="225"/>
      <c r="K57" s="137"/>
    </row>
    <row r="58" spans="1:11" s="132" customFormat="1" ht="30" customHeight="1">
      <c r="A58" s="525" t="s">
        <v>469</v>
      </c>
      <c r="B58" s="525"/>
      <c r="C58" s="525"/>
      <c r="D58" s="525"/>
      <c r="E58" s="525"/>
      <c r="F58" s="525"/>
      <c r="G58" s="525"/>
      <c r="H58" s="525"/>
      <c r="I58" s="525"/>
      <c r="J58" s="525"/>
    </row>
    <row r="59" spans="1:11" s="132" customFormat="1" ht="14.45" customHeight="1">
      <c r="A59" s="249"/>
      <c r="B59" s="249"/>
      <c r="C59" s="312"/>
      <c r="D59" s="249"/>
      <c r="E59" s="249"/>
      <c r="F59" s="249"/>
      <c r="G59" s="249"/>
      <c r="H59" s="249"/>
      <c r="I59" s="249"/>
      <c r="J59" s="249"/>
    </row>
    <row r="60" spans="1:11" s="132" customFormat="1" ht="27" customHeight="1">
      <c r="A60" s="327"/>
      <c r="B60" s="327"/>
      <c r="C60" s="328" t="s">
        <v>456</v>
      </c>
      <c r="D60" s="327"/>
      <c r="E60" s="329"/>
      <c r="F60" s="329"/>
      <c r="G60" s="329"/>
      <c r="H60" s="330"/>
      <c r="I60" s="331"/>
      <c r="J60" s="330"/>
    </row>
    <row r="61" spans="1:11" s="132" customFormat="1" ht="26.25" customHeight="1">
      <c r="A61" s="504" t="s">
        <v>80</v>
      </c>
      <c r="B61" s="504"/>
      <c r="C61" s="328">
        <f>J112</f>
        <v>7.0000000000000007E-2</v>
      </c>
      <c r="D61" s="327"/>
      <c r="E61" s="327"/>
      <c r="F61" s="327"/>
      <c r="G61" s="327"/>
      <c r="H61" s="330"/>
      <c r="I61" s="331"/>
      <c r="J61" s="330"/>
    </row>
    <row r="62" spans="1:11" s="132" customFormat="1" ht="25.5" customHeight="1">
      <c r="A62" s="504" t="s">
        <v>60</v>
      </c>
      <c r="B62" s="504"/>
      <c r="C62" s="328">
        <f>J118</f>
        <v>0.43</v>
      </c>
      <c r="D62" s="327"/>
      <c r="E62" s="327"/>
      <c r="F62" s="328" t="s">
        <v>457</v>
      </c>
      <c r="G62" s="327"/>
      <c r="H62" s="333"/>
      <c r="I62" s="333"/>
      <c r="J62" s="333"/>
    </row>
    <row r="63" spans="1:11" s="132" customFormat="1" ht="41.25" customHeight="1">
      <c r="A63" s="504" t="s">
        <v>458</v>
      </c>
      <c r="B63" s="504"/>
      <c r="C63" s="328">
        <f>B119*D119*F63*H119</f>
        <v>0.13500000000000001</v>
      </c>
      <c r="D63" s="327"/>
      <c r="E63" s="334" t="s">
        <v>459</v>
      </c>
      <c r="F63" s="328">
        <v>1.5</v>
      </c>
      <c r="G63" s="327"/>
      <c r="H63" s="335"/>
      <c r="I63" s="331"/>
      <c r="J63" s="331"/>
    </row>
    <row r="64" spans="1:11" s="132" customFormat="1" ht="26.25" customHeight="1">
      <c r="A64" s="504" t="s">
        <v>0</v>
      </c>
      <c r="B64" s="504"/>
      <c r="C64" s="328">
        <f>SUM(C61:C63)</f>
        <v>0.63500000000000001</v>
      </c>
      <c r="D64" s="327"/>
      <c r="E64" s="327"/>
      <c r="F64" s="327"/>
      <c r="G64" s="327"/>
      <c r="H64" s="335"/>
      <c r="I64" s="331"/>
      <c r="J64" s="331"/>
    </row>
    <row r="65" spans="1:12" s="132" customFormat="1" ht="14.45" customHeight="1">
      <c r="A65" s="336"/>
      <c r="B65" s="336"/>
      <c r="C65" s="337"/>
      <c r="D65" s="327"/>
      <c r="E65" s="327"/>
      <c r="F65" s="327"/>
      <c r="G65" s="327"/>
      <c r="H65" s="335"/>
      <c r="I65" s="331"/>
      <c r="J65" s="331"/>
    </row>
    <row r="66" spans="1:12" s="132" customFormat="1" ht="14.45" customHeight="1">
      <c r="A66" s="336"/>
      <c r="B66" s="336"/>
      <c r="C66" s="337"/>
      <c r="D66" s="327"/>
      <c r="E66" s="327"/>
      <c r="F66" s="327"/>
      <c r="G66" s="327"/>
      <c r="H66" s="335"/>
      <c r="I66" s="331"/>
      <c r="J66" s="331"/>
    </row>
    <row r="67" spans="1:12" s="132" customFormat="1" ht="14.45" customHeight="1">
      <c r="A67" s="333"/>
      <c r="B67" s="329"/>
      <c r="C67" s="327"/>
      <c r="D67" s="329"/>
      <c r="E67" s="329"/>
      <c r="F67" s="329"/>
      <c r="G67" s="329"/>
      <c r="H67" s="335"/>
      <c r="I67" s="331"/>
      <c r="J67" s="330"/>
    </row>
    <row r="68" spans="1:12" s="132" customFormat="1" ht="27" customHeight="1">
      <c r="A68" s="493" t="s">
        <v>55</v>
      </c>
      <c r="B68" s="493" t="s">
        <v>52</v>
      </c>
      <c r="C68" s="328" t="s">
        <v>460</v>
      </c>
      <c r="D68" s="493" t="s">
        <v>25</v>
      </c>
      <c r="E68" s="494" t="s">
        <v>461</v>
      </c>
      <c r="F68" s="494"/>
      <c r="G68" s="494"/>
      <c r="H68" s="331"/>
      <c r="I68" s="331"/>
      <c r="J68" s="331"/>
    </row>
    <row r="69" spans="1:12" s="132" customFormat="1" ht="27" customHeight="1">
      <c r="A69" s="493"/>
      <c r="B69" s="493"/>
      <c r="C69" s="328">
        <f>I55</f>
        <v>2.66</v>
      </c>
      <c r="D69" s="493"/>
      <c r="E69" s="495">
        <f>C64</f>
        <v>0.63500000000000001</v>
      </c>
      <c r="F69" s="495"/>
      <c r="G69" s="495"/>
      <c r="H69" s="339" t="s">
        <v>52</v>
      </c>
      <c r="I69" s="496">
        <f>ROUND(C69-E69,2)</f>
        <v>2.0299999999999998</v>
      </c>
      <c r="J69" s="496"/>
    </row>
    <row r="70" spans="1:12" ht="14.45" customHeight="1">
      <c r="A70" s="333"/>
      <c r="B70" s="329"/>
      <c r="C70" s="327"/>
      <c r="D70" s="329"/>
      <c r="E70" s="329"/>
      <c r="F70" s="329"/>
      <c r="G70" s="329"/>
      <c r="H70" s="335"/>
      <c r="I70" s="331"/>
      <c r="J70" s="331"/>
      <c r="K70" s="137"/>
    </row>
    <row r="71" spans="1:12" ht="14.45" customHeight="1">
      <c r="A71" s="333"/>
      <c r="B71" s="329"/>
      <c r="C71" s="327"/>
      <c r="D71" s="329"/>
      <c r="E71" s="329"/>
      <c r="F71" s="329"/>
      <c r="G71" s="329"/>
      <c r="H71" s="335"/>
      <c r="I71" s="331"/>
      <c r="J71" s="331"/>
      <c r="K71" s="137"/>
    </row>
    <row r="72" spans="1:12" ht="27" customHeight="1">
      <c r="A72" s="333"/>
      <c r="B72" s="338" t="s">
        <v>59</v>
      </c>
      <c r="C72" s="327"/>
      <c r="D72" s="329"/>
      <c r="E72" s="329"/>
      <c r="F72" s="329"/>
      <c r="G72" s="329"/>
      <c r="H72" s="335"/>
      <c r="I72" s="331"/>
      <c r="J72" s="331"/>
      <c r="K72" s="137"/>
    </row>
    <row r="73" spans="1:12" ht="28.5" customHeight="1">
      <c r="A73" s="340" t="s">
        <v>470</v>
      </c>
      <c r="B73" s="338">
        <f>SUM(I56,J36)</f>
        <v>32.08</v>
      </c>
      <c r="C73" s="327"/>
      <c r="D73" s="329"/>
      <c r="E73" s="329"/>
      <c r="F73" s="329"/>
      <c r="G73" s="329"/>
      <c r="H73" s="335"/>
      <c r="I73" s="331"/>
      <c r="J73" s="331"/>
      <c r="K73" s="137"/>
    </row>
    <row r="74" spans="1:12" ht="30" customHeight="1">
      <c r="A74" s="340" t="s">
        <v>471</v>
      </c>
      <c r="B74" s="341">
        <f>SUM(I48,I69)</f>
        <v>13.26</v>
      </c>
      <c r="C74" s="327"/>
      <c r="D74" s="329"/>
      <c r="E74" s="329"/>
      <c r="F74" s="329"/>
      <c r="G74" s="329"/>
      <c r="H74" s="335"/>
      <c r="I74" s="331"/>
      <c r="J74" s="331"/>
      <c r="K74" s="137"/>
    </row>
    <row r="75" spans="1:12" ht="14.45" customHeight="1">
      <c r="A75" s="237"/>
      <c r="B75" s="234"/>
      <c r="C75" s="242"/>
      <c r="D75" s="234"/>
      <c r="E75" s="234"/>
      <c r="F75" s="234"/>
      <c r="G75" s="234"/>
      <c r="H75" s="226"/>
      <c r="I75" s="225"/>
      <c r="J75" s="225"/>
      <c r="K75" s="137"/>
    </row>
    <row r="76" spans="1:12" ht="14.45" customHeight="1">
      <c r="A76" s="237"/>
      <c r="B76" s="234"/>
      <c r="C76" s="242"/>
      <c r="D76" s="234"/>
      <c r="E76" s="234"/>
      <c r="F76" s="234"/>
      <c r="G76" s="234"/>
      <c r="H76" s="226"/>
      <c r="I76" s="225"/>
      <c r="J76" s="225"/>
      <c r="K76" s="137"/>
    </row>
    <row r="77" spans="1:12" ht="29.25" customHeight="1">
      <c r="A77" s="520" t="s">
        <v>56</v>
      </c>
      <c r="B77" s="520"/>
      <c r="C77" s="520"/>
      <c r="D77" s="520"/>
      <c r="E77" s="520"/>
      <c r="F77" s="520"/>
      <c r="G77" s="520"/>
      <c r="H77" s="520"/>
      <c r="I77" s="520"/>
      <c r="J77" s="520"/>
      <c r="K77" s="520"/>
      <c r="L77" s="520"/>
    </row>
    <row r="78" spans="1:12" ht="14.45" customHeight="1">
      <c r="A78" s="235"/>
      <c r="B78" s="234"/>
      <c r="C78" s="242"/>
      <c r="D78" s="235"/>
      <c r="E78" s="235"/>
      <c r="F78" s="235"/>
      <c r="G78" s="234"/>
      <c r="H78" s="226"/>
      <c r="I78" s="225"/>
      <c r="J78" s="225"/>
      <c r="K78" s="137"/>
    </row>
    <row r="79" spans="1:12" ht="21.75" customHeight="1">
      <c r="A79" s="235"/>
      <c r="B79" s="244" t="s">
        <v>9</v>
      </c>
      <c r="C79" s="242"/>
      <c r="D79" s="235"/>
      <c r="E79" s="240"/>
      <c r="F79" s="235"/>
      <c r="G79" s="234"/>
      <c r="H79" s="226"/>
      <c r="I79" s="225"/>
      <c r="J79" s="225"/>
      <c r="K79" s="137"/>
    </row>
    <row r="80" spans="1:12" ht="51.75" customHeight="1">
      <c r="A80" s="250" t="s">
        <v>215</v>
      </c>
      <c r="B80" s="244">
        <f>ROUND(1.05*2.15,2)</f>
        <v>2.2599999999999998</v>
      </c>
      <c r="C80" s="510"/>
      <c r="D80" s="510"/>
      <c r="E80" s="240"/>
      <c r="F80" s="235"/>
      <c r="G80" s="234"/>
      <c r="H80" s="226"/>
      <c r="I80" s="225"/>
      <c r="J80" s="225"/>
      <c r="K80" s="137"/>
    </row>
    <row r="81" spans="1:11" ht="14.45" customHeight="1">
      <c r="A81" s="235"/>
      <c r="B81" s="234"/>
      <c r="C81" s="242"/>
      <c r="D81" s="235"/>
      <c r="E81" s="235"/>
      <c r="F81" s="235"/>
      <c r="G81" s="234"/>
      <c r="H81" s="226"/>
      <c r="I81" s="225"/>
      <c r="J81" s="225"/>
      <c r="K81" s="137"/>
    </row>
    <row r="82" spans="1:11" ht="14.45" customHeight="1">
      <c r="A82" s="237"/>
      <c r="B82" s="234"/>
      <c r="C82" s="242"/>
      <c r="D82" s="234"/>
      <c r="E82" s="234"/>
      <c r="F82" s="234"/>
      <c r="G82" s="234"/>
      <c r="H82" s="226"/>
      <c r="I82" s="225"/>
      <c r="J82" s="225"/>
      <c r="K82" s="137"/>
    </row>
    <row r="83" spans="1:11" ht="36" customHeight="1">
      <c r="A83" s="479" t="s">
        <v>385</v>
      </c>
      <c r="B83" s="480"/>
      <c r="C83" s="480"/>
      <c r="D83" s="480"/>
      <c r="E83" s="480"/>
      <c r="F83" s="480"/>
      <c r="G83" s="480"/>
      <c r="H83" s="480"/>
      <c r="I83" s="480"/>
      <c r="J83" s="481"/>
      <c r="K83" s="137"/>
    </row>
    <row r="84" spans="1:11" ht="29.25" customHeight="1">
      <c r="A84" s="237"/>
      <c r="B84" s="251" t="s">
        <v>57</v>
      </c>
      <c r="C84" s="297"/>
      <c r="D84" s="251" t="s">
        <v>49</v>
      </c>
      <c r="E84" s="251"/>
      <c r="F84" s="251" t="s">
        <v>58</v>
      </c>
      <c r="G84" s="237"/>
      <c r="H84" s="252" t="s">
        <v>15</v>
      </c>
      <c r="I84" s="225"/>
      <c r="J84" s="251" t="s">
        <v>59</v>
      </c>
      <c r="K84" s="137"/>
    </row>
    <row r="85" spans="1:11" ht="32.25" customHeight="1">
      <c r="A85" s="231" t="s">
        <v>60</v>
      </c>
      <c r="B85" s="241">
        <v>0.8</v>
      </c>
      <c r="C85" s="244" t="s">
        <v>50</v>
      </c>
      <c r="D85" s="241">
        <v>0.8</v>
      </c>
      <c r="E85" s="241" t="s">
        <v>50</v>
      </c>
      <c r="F85" s="241">
        <v>0.05</v>
      </c>
      <c r="G85" s="241" t="s">
        <v>50</v>
      </c>
      <c r="H85" s="229">
        <f>H34</f>
        <v>18</v>
      </c>
      <c r="I85" s="229" t="s">
        <v>52</v>
      </c>
      <c r="J85" s="229">
        <f>ROUND(B85*D85*F85*H85,2)</f>
        <v>0.57999999999999996</v>
      </c>
      <c r="K85" s="137"/>
    </row>
    <row r="86" spans="1:11" ht="26.25" customHeight="1">
      <c r="A86" s="231"/>
      <c r="B86" s="491" t="s">
        <v>218</v>
      </c>
      <c r="C86" s="491"/>
      <c r="D86" s="491"/>
      <c r="E86" s="253"/>
      <c r="F86" s="491" t="s">
        <v>75</v>
      </c>
      <c r="G86" s="491"/>
      <c r="H86" s="491"/>
      <c r="I86" s="253"/>
      <c r="J86" s="254"/>
      <c r="K86" s="137"/>
    </row>
    <row r="87" spans="1:11" ht="26.25" customHeight="1">
      <c r="A87" s="231" t="s">
        <v>61</v>
      </c>
      <c r="B87" s="483">
        <v>120</v>
      </c>
      <c r="C87" s="484"/>
      <c r="D87" s="485"/>
      <c r="E87" s="241" t="s">
        <v>50</v>
      </c>
      <c r="F87" s="483">
        <v>0.05</v>
      </c>
      <c r="G87" s="484"/>
      <c r="H87" s="485"/>
      <c r="I87" s="229" t="s">
        <v>52</v>
      </c>
      <c r="J87" s="229">
        <f>ROUND(B87*F87,2)</f>
        <v>6</v>
      </c>
      <c r="K87" s="137"/>
    </row>
    <row r="88" spans="1:11" ht="24.75" customHeight="1">
      <c r="A88" s="231" t="s">
        <v>219</v>
      </c>
      <c r="B88" s="483">
        <v>28</v>
      </c>
      <c r="C88" s="484"/>
      <c r="D88" s="485"/>
      <c r="E88" s="241" t="s">
        <v>50</v>
      </c>
      <c r="F88" s="483">
        <v>0.05</v>
      </c>
      <c r="G88" s="484"/>
      <c r="H88" s="485"/>
      <c r="I88" s="229" t="s">
        <v>52</v>
      </c>
      <c r="J88" s="229">
        <f>ROUND(B88*F88,2)</f>
        <v>1.4</v>
      </c>
      <c r="K88" s="137"/>
    </row>
    <row r="89" spans="1:11" ht="33.75" customHeight="1">
      <c r="A89" s="237"/>
      <c r="B89" s="234"/>
      <c r="C89" s="242"/>
      <c r="D89" s="237"/>
      <c r="E89" s="237"/>
      <c r="F89" s="237"/>
      <c r="G89" s="237"/>
      <c r="H89" s="225"/>
      <c r="I89" s="225"/>
      <c r="J89" s="229">
        <f>ROUND(SUM(J85,J87,J88),2)</f>
        <v>7.98</v>
      </c>
      <c r="K89" s="137"/>
    </row>
    <row r="90" spans="1:11" ht="30.75" customHeight="1">
      <c r="A90" s="515" t="s">
        <v>386</v>
      </c>
      <c r="B90" s="515"/>
      <c r="C90" s="515"/>
      <c r="D90" s="515"/>
      <c r="E90" s="515"/>
      <c r="F90" s="515"/>
      <c r="G90" s="515"/>
      <c r="H90" s="515"/>
      <c r="I90" s="515"/>
      <c r="J90" s="515"/>
      <c r="K90" s="137"/>
    </row>
    <row r="91" spans="1:11" ht="14.45" customHeight="1">
      <c r="A91" s="237"/>
      <c r="B91" s="234"/>
      <c r="C91" s="242"/>
      <c r="D91" s="234"/>
      <c r="E91" s="234"/>
      <c r="F91" s="234"/>
      <c r="G91" s="234"/>
      <c r="H91" s="234"/>
      <c r="I91" s="234"/>
      <c r="J91" s="225"/>
      <c r="K91" s="137"/>
    </row>
    <row r="92" spans="1:11" ht="34.5" customHeight="1">
      <c r="A92" s="225"/>
      <c r="B92" s="255" t="s">
        <v>57</v>
      </c>
      <c r="C92" s="230"/>
      <c r="D92" s="255" t="s">
        <v>49</v>
      </c>
      <c r="E92" s="226"/>
      <c r="F92" s="255" t="s">
        <v>58</v>
      </c>
      <c r="G92" s="237"/>
      <c r="H92" s="256" t="s">
        <v>15</v>
      </c>
      <c r="I92" s="225"/>
      <c r="J92" s="255" t="s">
        <v>59</v>
      </c>
      <c r="K92" s="137"/>
    </row>
    <row r="93" spans="1:11" ht="33" customHeight="1">
      <c r="A93" s="478" t="s">
        <v>129</v>
      </c>
      <c r="B93" s="478"/>
      <c r="C93" s="478"/>
      <c r="D93" s="478"/>
      <c r="E93" s="478"/>
      <c r="F93" s="478"/>
      <c r="G93" s="478"/>
      <c r="H93" s="478"/>
      <c r="I93" s="478"/>
      <c r="J93" s="478"/>
      <c r="K93" s="137"/>
    </row>
    <row r="94" spans="1:11" ht="26.25" customHeight="1">
      <c r="A94" s="231" t="s">
        <v>62</v>
      </c>
      <c r="B94" s="257">
        <v>0.8</v>
      </c>
      <c r="C94" s="244" t="s">
        <v>50</v>
      </c>
      <c r="D94" s="241">
        <v>0.8</v>
      </c>
      <c r="E94" s="241" t="s">
        <v>50</v>
      </c>
      <c r="F94" s="241">
        <v>0.3</v>
      </c>
      <c r="G94" s="257" t="s">
        <v>50</v>
      </c>
      <c r="H94" s="258">
        <f>H34</f>
        <v>18</v>
      </c>
      <c r="I94" s="258" t="s">
        <v>52</v>
      </c>
      <c r="J94" s="229">
        <f>ROUND(B94*D94*F94*H94,2)</f>
        <v>3.46</v>
      </c>
      <c r="K94" s="137"/>
    </row>
    <row r="95" spans="1:11" ht="26.25" customHeight="1">
      <c r="A95" s="231" t="s">
        <v>130</v>
      </c>
      <c r="B95" s="257">
        <v>0.12</v>
      </c>
      <c r="C95" s="244" t="s">
        <v>50</v>
      </c>
      <c r="D95" s="241">
        <v>0.25</v>
      </c>
      <c r="E95" s="241" t="s">
        <v>50</v>
      </c>
      <c r="F95" s="241">
        <v>1.3</v>
      </c>
      <c r="G95" s="257" t="s">
        <v>50</v>
      </c>
      <c r="H95" s="258">
        <f>H94</f>
        <v>18</v>
      </c>
      <c r="I95" s="258" t="s">
        <v>52</v>
      </c>
      <c r="J95" s="229">
        <f>ROUND(B95*D95*F95*H95,2)</f>
        <v>0.7</v>
      </c>
      <c r="K95" s="137"/>
    </row>
    <row r="96" spans="1:11" ht="28.5" customHeight="1">
      <c r="A96" s="231" t="s">
        <v>63</v>
      </c>
      <c r="B96" s="241">
        <f>B35</f>
        <v>91.2</v>
      </c>
      <c r="C96" s="244" t="s">
        <v>50</v>
      </c>
      <c r="D96" s="241">
        <v>0.3</v>
      </c>
      <c r="E96" s="241" t="s">
        <v>50</v>
      </c>
      <c r="F96" s="241">
        <v>0.15</v>
      </c>
      <c r="G96" s="234"/>
      <c r="H96" s="234"/>
      <c r="I96" s="229" t="s">
        <v>52</v>
      </c>
      <c r="J96" s="229">
        <f>ROUND(B96*D96*F96,2)</f>
        <v>4.0999999999999996</v>
      </c>
      <c r="K96" s="137"/>
    </row>
    <row r="97" spans="1:12" ht="30" customHeight="1">
      <c r="A97" s="231" t="s">
        <v>127</v>
      </c>
      <c r="B97" s="241">
        <f>B96</f>
        <v>91.2</v>
      </c>
      <c r="C97" s="244" t="s">
        <v>50</v>
      </c>
      <c r="D97" s="241">
        <v>0.3</v>
      </c>
      <c r="E97" s="241" t="s">
        <v>50</v>
      </c>
      <c r="F97" s="241">
        <v>0.15</v>
      </c>
      <c r="G97" s="234"/>
      <c r="H97" s="234"/>
      <c r="I97" s="229" t="s">
        <v>52</v>
      </c>
      <c r="J97" s="229">
        <f>ROUND(B97*D97*F97,2)</f>
        <v>4.0999999999999996</v>
      </c>
      <c r="K97" s="137"/>
    </row>
    <row r="98" spans="1:12" ht="31.5" customHeight="1">
      <c r="A98" s="478" t="s">
        <v>89</v>
      </c>
      <c r="B98" s="478"/>
      <c r="C98" s="478"/>
      <c r="D98" s="478"/>
      <c r="E98" s="478"/>
      <c r="F98" s="478"/>
      <c r="G98" s="478"/>
      <c r="H98" s="478"/>
      <c r="I98" s="478"/>
      <c r="J98" s="478"/>
      <c r="K98" s="137"/>
    </row>
    <row r="99" spans="1:12" ht="36" customHeight="1">
      <c r="A99" s="231" t="s">
        <v>133</v>
      </c>
      <c r="B99" s="257">
        <v>0.12</v>
      </c>
      <c r="C99" s="244" t="s">
        <v>50</v>
      </c>
      <c r="D99" s="241">
        <v>0.25</v>
      </c>
      <c r="E99" s="241" t="s">
        <v>50</v>
      </c>
      <c r="F99" s="241">
        <v>2.85</v>
      </c>
      <c r="G99" s="241" t="s">
        <v>50</v>
      </c>
      <c r="H99" s="258">
        <f>H34</f>
        <v>18</v>
      </c>
      <c r="I99" s="229" t="s">
        <v>52</v>
      </c>
      <c r="J99" s="259">
        <f>ROUND(B99*D99*F99*H99,2)</f>
        <v>1.54</v>
      </c>
      <c r="K99" s="137" t="s">
        <v>154</v>
      </c>
    </row>
    <row r="100" spans="1:12" ht="14.45" customHeight="1">
      <c r="A100" s="226"/>
      <c r="B100" s="226"/>
      <c r="C100" s="230"/>
      <c r="D100" s="226"/>
      <c r="E100" s="226"/>
      <c r="F100" s="226"/>
      <c r="G100" s="226"/>
      <c r="H100" s="226"/>
      <c r="I100" s="226"/>
      <c r="J100" s="226"/>
      <c r="K100" s="137"/>
    </row>
    <row r="101" spans="1:12" ht="14.45" customHeight="1">
      <c r="A101" s="237"/>
      <c r="B101" s="234"/>
      <c r="C101" s="242"/>
      <c r="D101" s="234"/>
      <c r="E101" s="234"/>
      <c r="F101" s="234"/>
      <c r="G101" s="234"/>
      <c r="H101" s="234"/>
      <c r="I101" s="226"/>
      <c r="J101" s="226"/>
      <c r="K101" s="137"/>
    </row>
    <row r="102" spans="1:12" ht="28.5" customHeight="1">
      <c r="A102" s="260"/>
      <c r="B102" s="499" t="s">
        <v>74</v>
      </c>
      <c r="C102" s="500"/>
      <c r="D102" s="501"/>
      <c r="E102" s="234"/>
      <c r="F102" s="244" t="s">
        <v>76</v>
      </c>
      <c r="G102" s="234"/>
      <c r="H102" s="234"/>
      <c r="I102" s="234"/>
      <c r="J102" s="234"/>
      <c r="K102" s="137"/>
    </row>
    <row r="103" spans="1:12" ht="36" customHeight="1">
      <c r="A103" s="231" t="s">
        <v>214</v>
      </c>
      <c r="B103" s="483">
        <f>B87</f>
        <v>120</v>
      </c>
      <c r="C103" s="484"/>
      <c r="D103" s="485"/>
      <c r="E103" s="241" t="s">
        <v>50</v>
      </c>
      <c r="F103" s="241">
        <v>0.08</v>
      </c>
      <c r="G103" s="257" t="s">
        <v>50</v>
      </c>
      <c r="H103" s="258" t="s">
        <v>52</v>
      </c>
      <c r="I103" s="255">
        <f>ROUND(B103*F103,2)</f>
        <v>9.6</v>
      </c>
      <c r="J103" s="225"/>
      <c r="K103" s="137"/>
    </row>
    <row r="104" spans="1:12" ht="32.25" customHeight="1">
      <c r="A104" s="231" t="s">
        <v>217</v>
      </c>
      <c r="B104" s="491">
        <v>28</v>
      </c>
      <c r="C104" s="491"/>
      <c r="D104" s="491"/>
      <c r="E104" s="241" t="s">
        <v>50</v>
      </c>
      <c r="F104" s="241">
        <v>0.08</v>
      </c>
      <c r="G104" s="257" t="s">
        <v>50</v>
      </c>
      <c r="H104" s="258" t="s">
        <v>52</v>
      </c>
      <c r="I104" s="229">
        <f>ROUND(B104*F104,2)</f>
        <v>2.2400000000000002</v>
      </c>
      <c r="J104" s="225"/>
      <c r="K104" s="137"/>
    </row>
    <row r="105" spans="1:12" ht="14.45" customHeight="1">
      <c r="A105" s="237"/>
      <c r="B105" s="234"/>
      <c r="C105" s="242"/>
      <c r="D105" s="234"/>
      <c r="E105" s="234"/>
      <c r="F105" s="234"/>
      <c r="G105" s="234"/>
      <c r="H105" s="234"/>
      <c r="I105" s="234"/>
      <c r="J105" s="226"/>
      <c r="K105" s="137"/>
    </row>
    <row r="106" spans="1:12" ht="32.25" customHeight="1">
      <c r="A106" s="237"/>
      <c r="B106" s="234"/>
      <c r="C106" s="242"/>
      <c r="D106" s="234"/>
      <c r="E106" s="234"/>
      <c r="F106" s="483" t="s">
        <v>0</v>
      </c>
      <c r="G106" s="484"/>
      <c r="H106" s="485"/>
      <c r="I106" s="229">
        <f>SUM(J94:J97,I103,J99,I104)</f>
        <v>25.740000000000002</v>
      </c>
      <c r="J106" s="225"/>
      <c r="K106" s="137"/>
    </row>
    <row r="107" spans="1:12" ht="14.45" customHeight="1">
      <c r="A107" s="237"/>
      <c r="B107" s="234"/>
      <c r="C107" s="242"/>
      <c r="D107" s="234"/>
      <c r="E107" s="234"/>
      <c r="F107" s="234"/>
      <c r="G107" s="234"/>
      <c r="H107" s="234"/>
      <c r="I107" s="234"/>
      <c r="J107" s="234"/>
      <c r="K107" s="137"/>
    </row>
    <row r="108" spans="1:12" s="220" customFormat="1" ht="39.75" customHeight="1">
      <c r="A108" s="509" t="s">
        <v>462</v>
      </c>
      <c r="B108" s="509"/>
      <c r="C108" s="509"/>
      <c r="D108" s="509"/>
      <c r="E108" s="509"/>
      <c r="F108" s="509"/>
      <c r="G108" s="509"/>
      <c r="H108" s="509"/>
      <c r="I108" s="509"/>
      <c r="J108" s="509"/>
      <c r="K108" s="342"/>
      <c r="L108" s="342"/>
    </row>
    <row r="109" spans="1:12" s="220" customFormat="1" ht="14.45" customHeight="1">
      <c r="A109" s="343"/>
      <c r="B109" s="343"/>
      <c r="C109" s="344"/>
      <c r="D109" s="343"/>
      <c r="E109" s="343"/>
      <c r="F109" s="343"/>
      <c r="G109" s="345"/>
      <c r="H109" s="345"/>
      <c r="I109" s="345"/>
      <c r="J109" s="345"/>
      <c r="K109" s="342"/>
      <c r="L109" s="342"/>
    </row>
    <row r="110" spans="1:12" s="220" customFormat="1" ht="26.25" customHeight="1">
      <c r="A110" s="333"/>
      <c r="B110" s="346" t="s">
        <v>57</v>
      </c>
      <c r="C110" s="347"/>
      <c r="D110" s="346" t="s">
        <v>49</v>
      </c>
      <c r="E110" s="348"/>
      <c r="F110" s="346" t="s">
        <v>58</v>
      </c>
      <c r="G110" s="333"/>
      <c r="H110" s="349" t="s">
        <v>15</v>
      </c>
      <c r="I110" s="331"/>
      <c r="J110" s="346" t="s">
        <v>59</v>
      </c>
      <c r="K110" s="342"/>
      <c r="L110" s="342"/>
    </row>
    <row r="111" spans="1:12" s="220" customFormat="1" ht="41.25" customHeight="1">
      <c r="A111" s="350" t="s">
        <v>60</v>
      </c>
      <c r="B111" s="338">
        <v>0.6</v>
      </c>
      <c r="C111" s="328" t="s">
        <v>50</v>
      </c>
      <c r="D111" s="338">
        <v>0.6</v>
      </c>
      <c r="E111" s="338" t="s">
        <v>50</v>
      </c>
      <c r="F111" s="338">
        <v>0.05</v>
      </c>
      <c r="G111" s="338" t="s">
        <v>50</v>
      </c>
      <c r="H111" s="346">
        <f>G55</f>
        <v>4</v>
      </c>
      <c r="I111" s="346" t="s">
        <v>52</v>
      </c>
      <c r="J111" s="346">
        <f>ROUND(B111*D111*F111*H111,2)</f>
        <v>7.0000000000000007E-2</v>
      </c>
      <c r="K111" s="342"/>
      <c r="L111" s="342"/>
    </row>
    <row r="112" spans="1:12" s="220" customFormat="1" ht="24.75" customHeight="1">
      <c r="A112" s="333"/>
      <c r="B112" s="329"/>
      <c r="C112" s="327"/>
      <c r="D112" s="329"/>
      <c r="E112" s="329"/>
      <c r="F112" s="329"/>
      <c r="G112" s="329"/>
      <c r="H112" s="503" t="s">
        <v>0</v>
      </c>
      <c r="I112" s="503"/>
      <c r="J112" s="351">
        <f>ROUND(SUM(J111),2)</f>
        <v>7.0000000000000007E-2</v>
      </c>
      <c r="K112" s="342"/>
      <c r="L112" s="342"/>
    </row>
    <row r="113" spans="1:12" s="220" customFormat="1" ht="28.5" customHeight="1">
      <c r="A113" s="352"/>
      <c r="B113" s="333"/>
      <c r="C113" s="353"/>
      <c r="D113" s="333"/>
      <c r="E113" s="333"/>
      <c r="F113" s="333"/>
      <c r="G113" s="333"/>
      <c r="H113" s="331"/>
      <c r="I113" s="331"/>
      <c r="J113" s="331"/>
      <c r="K113" s="342"/>
      <c r="L113" s="342"/>
    </row>
    <row r="114" spans="1:12" s="220" customFormat="1" ht="30" customHeight="1">
      <c r="A114" s="504" t="s">
        <v>463</v>
      </c>
      <c r="B114" s="504"/>
      <c r="C114" s="504"/>
      <c r="D114" s="504"/>
      <c r="E114" s="504"/>
      <c r="F114" s="504"/>
      <c r="G114" s="504"/>
      <c r="H114" s="504"/>
      <c r="I114" s="504"/>
      <c r="J114" s="504"/>
      <c r="K114" s="342"/>
      <c r="L114" s="342"/>
    </row>
    <row r="115" spans="1:12" s="220" customFormat="1" ht="31.5" customHeight="1">
      <c r="A115" s="331"/>
      <c r="B115" s="329"/>
      <c r="C115" s="327"/>
      <c r="D115" s="329"/>
      <c r="E115" s="329"/>
      <c r="F115" s="329"/>
      <c r="G115" s="329"/>
      <c r="H115" s="329"/>
      <c r="I115" s="329"/>
      <c r="J115" s="331"/>
      <c r="K115" s="342"/>
      <c r="L115" s="342"/>
    </row>
    <row r="116" spans="1:12" s="220" customFormat="1" ht="22.5" customHeight="1">
      <c r="A116" s="354"/>
      <c r="B116" s="355" t="s">
        <v>57</v>
      </c>
      <c r="C116" s="330"/>
      <c r="D116" s="355" t="s">
        <v>49</v>
      </c>
      <c r="E116" s="330"/>
      <c r="F116" s="355" t="s">
        <v>58</v>
      </c>
      <c r="G116" s="353"/>
      <c r="H116" s="356" t="s">
        <v>15</v>
      </c>
      <c r="I116" s="354"/>
      <c r="J116" s="355" t="s">
        <v>59</v>
      </c>
      <c r="K116" s="342"/>
      <c r="L116" s="342"/>
    </row>
    <row r="117" spans="1:12" s="220" customFormat="1" ht="21.75" customHeight="1">
      <c r="A117" s="505" t="s">
        <v>129</v>
      </c>
      <c r="B117" s="505"/>
      <c r="C117" s="505"/>
      <c r="D117" s="505"/>
      <c r="E117" s="505"/>
      <c r="F117" s="505"/>
      <c r="G117" s="505"/>
      <c r="H117" s="505"/>
      <c r="I117" s="505"/>
      <c r="J117" s="505"/>
      <c r="K117" s="342"/>
      <c r="L117" s="342"/>
    </row>
    <row r="118" spans="1:12" s="220" customFormat="1" ht="24" customHeight="1">
      <c r="A118" s="357" t="s">
        <v>62</v>
      </c>
      <c r="B118" s="358">
        <v>0.6</v>
      </c>
      <c r="C118" s="328" t="s">
        <v>50</v>
      </c>
      <c r="D118" s="328">
        <v>0.6</v>
      </c>
      <c r="E118" s="328" t="s">
        <v>50</v>
      </c>
      <c r="F118" s="328">
        <v>0.3</v>
      </c>
      <c r="G118" s="358" t="s">
        <v>50</v>
      </c>
      <c r="H118" s="359">
        <f>H111</f>
        <v>4</v>
      </c>
      <c r="I118" s="359" t="s">
        <v>52</v>
      </c>
      <c r="J118" s="339">
        <f>ROUND(B118*D118*F118*H118,2)</f>
        <v>0.43</v>
      </c>
      <c r="K118" s="342"/>
      <c r="L118" s="342"/>
    </row>
    <row r="119" spans="1:12" s="220" customFormat="1" ht="19.5" customHeight="1">
      <c r="A119" s="332" t="s">
        <v>464</v>
      </c>
      <c r="B119" s="358">
        <v>0.15</v>
      </c>
      <c r="C119" s="328" t="s">
        <v>50</v>
      </c>
      <c r="D119" s="328">
        <v>0.15</v>
      </c>
      <c r="E119" s="328" t="s">
        <v>50</v>
      </c>
      <c r="F119" s="328">
        <v>1.5</v>
      </c>
      <c r="G119" s="358" t="s">
        <v>50</v>
      </c>
      <c r="H119" s="359">
        <f>H118</f>
        <v>4</v>
      </c>
      <c r="I119" s="359" t="s">
        <v>52</v>
      </c>
      <c r="J119" s="339">
        <f>ROUND(B119*D119*F119*H119,2)</f>
        <v>0.14000000000000001</v>
      </c>
      <c r="K119" s="342"/>
      <c r="L119" s="342"/>
    </row>
    <row r="120" spans="1:12" s="220" customFormat="1" ht="36.75" customHeight="1">
      <c r="A120" s="505" t="s">
        <v>89</v>
      </c>
      <c r="B120" s="505"/>
      <c r="C120" s="505"/>
      <c r="D120" s="505"/>
      <c r="E120" s="505"/>
      <c r="F120" s="505"/>
      <c r="G120" s="505"/>
      <c r="H120" s="505"/>
      <c r="I120" s="505"/>
      <c r="J120" s="505"/>
      <c r="K120" s="342"/>
      <c r="L120" s="342"/>
    </row>
    <row r="121" spans="1:12" s="220" customFormat="1" ht="26.25" customHeight="1">
      <c r="A121" s="328" t="s">
        <v>133</v>
      </c>
      <c r="B121" s="358">
        <v>0.15</v>
      </c>
      <c r="C121" s="328" t="s">
        <v>50</v>
      </c>
      <c r="D121" s="328">
        <v>0.15</v>
      </c>
      <c r="E121" s="328" t="s">
        <v>50</v>
      </c>
      <c r="F121" s="328">
        <v>0.5</v>
      </c>
      <c r="G121" s="328" t="s">
        <v>50</v>
      </c>
      <c r="H121" s="359">
        <f>H118</f>
        <v>4</v>
      </c>
      <c r="I121" s="339" t="s">
        <v>52</v>
      </c>
      <c r="J121" s="360">
        <f>ROUND(B121*D121*F121*H121,2)</f>
        <v>0.05</v>
      </c>
      <c r="K121" s="342"/>
      <c r="L121" s="342"/>
    </row>
    <row r="122" spans="1:12" s="220" customFormat="1" ht="24" customHeight="1">
      <c r="A122" s="333"/>
      <c r="B122" s="329"/>
      <c r="C122" s="327"/>
      <c r="D122" s="329"/>
      <c r="E122" s="329"/>
      <c r="F122" s="329"/>
      <c r="G122" s="506" t="s">
        <v>0</v>
      </c>
      <c r="H122" s="507"/>
      <c r="I122" s="508"/>
      <c r="J122" s="351">
        <f>ROUND(SUM(J118,J119,J121),2)</f>
        <v>0.62</v>
      </c>
      <c r="K122" s="342"/>
      <c r="L122" s="342"/>
    </row>
    <row r="123" spans="1:12" ht="14.45" customHeight="1">
      <c r="A123" s="331"/>
      <c r="B123" s="335"/>
      <c r="C123" s="330"/>
      <c r="D123" s="331"/>
      <c r="E123" s="331"/>
      <c r="F123" s="331"/>
      <c r="G123" s="331"/>
      <c r="H123" s="331"/>
      <c r="I123" s="331"/>
      <c r="J123" s="331"/>
      <c r="K123" s="361"/>
      <c r="L123" s="342"/>
    </row>
    <row r="124" spans="1:12" ht="29.25" customHeight="1">
      <c r="A124" s="502" t="s">
        <v>387</v>
      </c>
      <c r="B124" s="502"/>
      <c r="C124" s="502"/>
      <c r="D124" s="502"/>
      <c r="E124" s="502"/>
      <c r="F124" s="502"/>
      <c r="G124" s="502"/>
      <c r="H124" s="502"/>
      <c r="I124" s="502"/>
      <c r="J124" s="502"/>
      <c r="K124" s="137"/>
    </row>
    <row r="125" spans="1:12" ht="26.25" customHeight="1">
      <c r="A125" s="237"/>
      <c r="B125" s="234"/>
      <c r="C125" s="242"/>
      <c r="D125" s="237"/>
      <c r="E125" s="237"/>
      <c r="F125" s="237"/>
      <c r="G125" s="225"/>
      <c r="H125" s="225"/>
      <c r="I125" s="225"/>
      <c r="J125" s="225"/>
      <c r="K125" s="137"/>
    </row>
    <row r="126" spans="1:12" ht="29.25" customHeight="1">
      <c r="A126" s="478" t="s">
        <v>89</v>
      </c>
      <c r="B126" s="478"/>
      <c r="C126" s="478"/>
      <c r="D126" s="478"/>
      <c r="E126" s="478"/>
      <c r="F126" s="478"/>
      <c r="G126" s="478"/>
      <c r="H126" s="478"/>
      <c r="I126" s="478"/>
      <c r="J126" s="478"/>
      <c r="K126" s="137"/>
    </row>
    <row r="127" spans="1:12" ht="29.25" customHeight="1">
      <c r="A127" s="251"/>
      <c r="B127" s="251" t="s">
        <v>57</v>
      </c>
      <c r="C127" s="313"/>
      <c r="D127" s="251" t="s">
        <v>49</v>
      </c>
      <c r="E127" s="261"/>
      <c r="F127" s="251" t="s">
        <v>58</v>
      </c>
      <c r="G127" s="237"/>
      <c r="H127" s="225"/>
      <c r="I127" s="225"/>
      <c r="J127" s="251" t="s">
        <v>59</v>
      </c>
      <c r="K127" s="137"/>
    </row>
    <row r="128" spans="1:12" ht="34.5" customHeight="1">
      <c r="A128" s="262" t="s">
        <v>128</v>
      </c>
      <c r="B128" s="241">
        <f>B35+1.2</f>
        <v>92.4</v>
      </c>
      <c r="C128" s="268" t="s">
        <v>50</v>
      </c>
      <c r="D128" s="241">
        <v>0.3</v>
      </c>
      <c r="E128" s="263" t="s">
        <v>50</v>
      </c>
      <c r="F128" s="241">
        <v>0.12</v>
      </c>
      <c r="G128" s="488" t="s">
        <v>52</v>
      </c>
      <c r="H128" s="488"/>
      <c r="I128" s="488"/>
      <c r="J128" s="229">
        <f>ROUND(B128*D128*F128,2)</f>
        <v>3.33</v>
      </c>
      <c r="K128" s="137"/>
    </row>
    <row r="129" spans="1:20" ht="14.45" customHeight="1">
      <c r="A129" s="225"/>
      <c r="B129" s="226"/>
      <c r="C129" s="230"/>
      <c r="D129" s="225"/>
      <c r="E129" s="225"/>
      <c r="F129" s="225"/>
      <c r="G129" s="225"/>
      <c r="H129" s="225"/>
      <c r="I129" s="225"/>
      <c r="J129" s="225"/>
      <c r="K129" s="137"/>
    </row>
    <row r="130" spans="1:20" s="91" customFormat="1" ht="23.25">
      <c r="A130" s="237"/>
      <c r="B130" s="499" t="s">
        <v>82</v>
      </c>
      <c r="C130" s="500"/>
      <c r="D130" s="501"/>
      <c r="E130" s="237"/>
      <c r="F130" s="237"/>
      <c r="G130" s="234"/>
      <c r="H130" s="234"/>
      <c r="I130" s="237"/>
      <c r="J130" s="237"/>
      <c r="K130" s="139"/>
      <c r="L130" s="90"/>
      <c r="M130" s="90"/>
      <c r="N130" s="90"/>
      <c r="O130" s="90"/>
      <c r="P130" s="90"/>
      <c r="Q130" s="90"/>
      <c r="R130" s="90"/>
      <c r="S130" s="90"/>
      <c r="T130" s="90"/>
    </row>
    <row r="131" spans="1:20" s="76" customFormat="1" ht="39.75" customHeight="1">
      <c r="A131" s="231" t="s">
        <v>216</v>
      </c>
      <c r="B131" s="483">
        <v>130</v>
      </c>
      <c r="C131" s="484"/>
      <c r="D131" s="485"/>
      <c r="E131" s="241" t="s">
        <v>50</v>
      </c>
      <c r="F131" s="264">
        <v>0.08</v>
      </c>
      <c r="G131" s="487" t="s">
        <v>52</v>
      </c>
      <c r="H131" s="487"/>
      <c r="I131" s="487"/>
      <c r="J131" s="229">
        <f>B131*F131</f>
        <v>10.4</v>
      </c>
      <c r="K131" s="140"/>
    </row>
    <row r="132" spans="1:20" ht="26.25" customHeight="1">
      <c r="A132" s="250"/>
      <c r="B132" s="234"/>
      <c r="C132" s="242"/>
      <c r="D132" s="235"/>
      <c r="E132" s="235"/>
      <c r="F132" s="235"/>
      <c r="G132" s="491" t="s">
        <v>0</v>
      </c>
      <c r="H132" s="491"/>
      <c r="I132" s="491"/>
      <c r="J132" s="225">
        <f>SUM(J128,J131)</f>
        <v>13.73</v>
      </c>
      <c r="K132" s="137"/>
    </row>
    <row r="133" spans="1:20" ht="39.75" customHeight="1">
      <c r="A133" s="265"/>
      <c r="B133" s="234"/>
      <c r="C133" s="242"/>
      <c r="D133" s="237"/>
      <c r="E133" s="237"/>
      <c r="F133" s="237"/>
      <c r="G133" s="486"/>
      <c r="H133" s="486"/>
      <c r="I133" s="486"/>
      <c r="J133" s="234"/>
      <c r="K133" s="137"/>
    </row>
    <row r="134" spans="1:20" ht="14.45" customHeight="1">
      <c r="A134" s="237"/>
      <c r="B134" s="234"/>
      <c r="C134" s="242"/>
      <c r="D134" s="234"/>
      <c r="E134" s="234"/>
      <c r="F134" s="234"/>
      <c r="G134" s="234"/>
      <c r="H134" s="234"/>
      <c r="I134" s="234"/>
      <c r="J134" s="225"/>
      <c r="K134" s="137"/>
    </row>
    <row r="135" spans="1:20" ht="17.25" customHeight="1">
      <c r="A135" s="521" t="s">
        <v>64</v>
      </c>
      <c r="B135" s="521"/>
      <c r="C135" s="521"/>
      <c r="D135" s="521"/>
      <c r="E135" s="521"/>
      <c r="F135" s="521"/>
      <c r="G135" s="521"/>
      <c r="H135" s="521"/>
      <c r="I135" s="521"/>
      <c r="J135" s="521"/>
      <c r="K135" s="521"/>
      <c r="L135" s="521"/>
    </row>
    <row r="136" spans="1:20" ht="17.25" customHeight="1">
      <c r="A136" s="235"/>
      <c r="B136" s="234"/>
      <c r="C136" s="242"/>
      <c r="D136" s="235"/>
      <c r="E136" s="235"/>
      <c r="F136" s="235"/>
      <c r="G136" s="234"/>
      <c r="H136" s="234"/>
      <c r="I136" s="234"/>
      <c r="J136" s="225"/>
      <c r="K136" s="137"/>
    </row>
    <row r="137" spans="1:20" ht="14.45" customHeight="1">
      <c r="A137" s="266"/>
      <c r="B137" s="234"/>
      <c r="C137" s="242"/>
      <c r="D137" s="234"/>
      <c r="E137" s="235"/>
      <c r="F137" s="234"/>
      <c r="G137" s="242"/>
      <c r="H137" s="235"/>
      <c r="I137" s="235"/>
      <c r="J137" s="235"/>
      <c r="K137" s="138"/>
      <c r="L137" s="138"/>
      <c r="M137" s="138"/>
      <c r="N137" s="134"/>
    </row>
    <row r="138" spans="1:20" ht="18.75" customHeight="1">
      <c r="A138" s="242"/>
      <c r="B138" s="244" t="s">
        <v>65</v>
      </c>
      <c r="C138" s="230"/>
      <c r="D138" s="232" t="s">
        <v>66</v>
      </c>
      <c r="E138" s="232" t="s">
        <v>9</v>
      </c>
      <c r="F138" s="226"/>
      <c r="G138" s="237"/>
      <c r="H138" s="225"/>
      <c r="I138" s="225"/>
      <c r="J138" s="226"/>
      <c r="K138" s="137"/>
    </row>
    <row r="139" spans="1:20" s="127" customFormat="1" ht="17.25" customHeight="1">
      <c r="A139" s="244" t="s">
        <v>394</v>
      </c>
      <c r="B139" s="244">
        <f>B96</f>
        <v>91.2</v>
      </c>
      <c r="C139" s="244" t="s">
        <v>50</v>
      </c>
      <c r="D139" s="244">
        <v>3</v>
      </c>
      <c r="E139" s="244">
        <f>ROUND(B139*D139,2)</f>
        <v>273.60000000000002</v>
      </c>
      <c r="F139" s="242"/>
      <c r="G139" s="242"/>
      <c r="H139" s="230"/>
      <c r="I139" s="230"/>
      <c r="J139" s="230"/>
      <c r="K139" s="141"/>
    </row>
    <row r="140" spans="1:20" ht="23.45" customHeight="1">
      <c r="A140" s="237"/>
      <c r="B140" s="234"/>
      <c r="C140" s="242"/>
      <c r="D140" s="234"/>
      <c r="E140" s="234"/>
      <c r="F140" s="234"/>
      <c r="G140" s="234"/>
      <c r="H140" s="226"/>
      <c r="I140" s="226"/>
      <c r="J140" s="226"/>
      <c r="K140" s="137"/>
    </row>
    <row r="141" spans="1:20" ht="23.25">
      <c r="A141" s="237"/>
      <c r="B141" s="234"/>
      <c r="C141" s="242"/>
      <c r="D141" s="234"/>
      <c r="E141" s="234"/>
      <c r="F141" s="234"/>
      <c r="G141" s="234"/>
      <c r="H141" s="226"/>
      <c r="I141" s="226"/>
      <c r="J141" s="226"/>
      <c r="K141" s="137"/>
    </row>
    <row r="142" spans="1:20" ht="23.25">
      <c r="A142" s="267"/>
      <c r="B142" s="226"/>
      <c r="C142" s="230"/>
      <c r="D142" s="225"/>
      <c r="E142" s="225"/>
      <c r="F142" s="234"/>
      <c r="G142" s="234"/>
      <c r="H142" s="226"/>
      <c r="I142" s="226"/>
      <c r="J142" s="226"/>
      <c r="K142" s="137"/>
    </row>
    <row r="143" spans="1:20" ht="23.25">
      <c r="A143" s="250" t="s">
        <v>389</v>
      </c>
      <c r="B143" s="235"/>
      <c r="C143" s="235"/>
      <c r="D143" s="235"/>
      <c r="E143" s="235"/>
      <c r="F143" s="235"/>
      <c r="G143" s="235"/>
      <c r="H143" s="235"/>
      <c r="I143" s="235"/>
      <c r="J143" s="235"/>
      <c r="K143" s="137"/>
    </row>
    <row r="144" spans="1:20" ht="23.25">
      <c r="A144" s="242"/>
      <c r="B144" s="234"/>
      <c r="C144" s="242"/>
      <c r="D144" s="242"/>
      <c r="E144" s="242"/>
      <c r="F144" s="234"/>
      <c r="G144" s="234"/>
      <c r="H144" s="226"/>
      <c r="I144" s="225"/>
      <c r="J144" s="226"/>
      <c r="K144" s="137"/>
    </row>
    <row r="145" spans="1:11" ht="23.25">
      <c r="A145" s="242"/>
      <c r="B145" s="487" t="s">
        <v>67</v>
      </c>
      <c r="C145" s="487"/>
      <c r="D145" s="487"/>
      <c r="E145" s="487"/>
      <c r="F145" s="234"/>
      <c r="G145" s="234"/>
      <c r="H145" s="226"/>
      <c r="I145" s="225"/>
      <c r="J145" s="226"/>
      <c r="K145" s="137"/>
    </row>
    <row r="146" spans="1:11" ht="66" customHeight="1">
      <c r="A146" s="267"/>
      <c r="B146" s="244" t="s">
        <v>68</v>
      </c>
      <c r="C146" s="230"/>
      <c r="D146" s="268" t="s">
        <v>124</v>
      </c>
      <c r="E146" s="244" t="s">
        <v>0</v>
      </c>
      <c r="F146" s="234"/>
      <c r="G146" s="234"/>
      <c r="H146" s="226"/>
      <c r="I146" s="225"/>
      <c r="J146" s="226"/>
      <c r="K146" s="137"/>
    </row>
    <row r="147" spans="1:11" ht="23.25">
      <c r="A147" s="225"/>
      <c r="B147" s="241">
        <f>B131</f>
        <v>130</v>
      </c>
      <c r="C147" s="244" t="s">
        <v>25</v>
      </c>
      <c r="D147" s="244">
        <f>B139*0.15</f>
        <v>13.68</v>
      </c>
      <c r="E147" s="244">
        <f>ROUND(B147-D147,2)</f>
        <v>116.32</v>
      </c>
      <c r="F147" s="225"/>
      <c r="G147" s="225"/>
      <c r="H147" s="225"/>
      <c r="I147" s="225"/>
      <c r="J147" s="225"/>
      <c r="K147" s="137"/>
    </row>
    <row r="148" spans="1:11" ht="23.25">
      <c r="A148" s="225"/>
      <c r="B148" s="234"/>
      <c r="C148" s="242"/>
      <c r="D148" s="242"/>
      <c r="E148" s="242"/>
      <c r="F148" s="225"/>
      <c r="G148" s="225"/>
      <c r="H148" s="225"/>
      <c r="I148" s="225"/>
      <c r="J148" s="225"/>
      <c r="K148" s="137"/>
    </row>
    <row r="149" spans="1:11" ht="23.25">
      <c r="A149" s="231" t="s">
        <v>125</v>
      </c>
      <c r="B149" s="241">
        <f>E139</f>
        <v>273.60000000000002</v>
      </c>
      <c r="C149" s="244" t="s">
        <v>50</v>
      </c>
      <c r="D149" s="244">
        <v>2</v>
      </c>
      <c r="E149" s="244">
        <f>PRODUCT(B149,D149)</f>
        <v>547.20000000000005</v>
      </c>
      <c r="F149" s="225"/>
      <c r="G149" s="225"/>
      <c r="H149" s="225"/>
      <c r="I149" s="225"/>
      <c r="J149" s="225"/>
      <c r="K149" s="137"/>
    </row>
    <row r="150" spans="1:11" ht="23.25">
      <c r="A150" s="225"/>
      <c r="B150" s="226"/>
      <c r="C150" s="230"/>
      <c r="D150" s="225"/>
      <c r="E150" s="225"/>
      <c r="F150" s="225"/>
      <c r="G150" s="225"/>
      <c r="H150" s="225"/>
      <c r="I150" s="225"/>
      <c r="J150" s="225"/>
      <c r="K150" s="137"/>
    </row>
    <row r="151" spans="1:11" ht="23.25">
      <c r="A151" s="225"/>
      <c r="B151" s="234"/>
      <c r="C151" s="242"/>
      <c r="D151" s="244" t="s">
        <v>0</v>
      </c>
      <c r="E151" s="244">
        <f>E149+E147</f>
        <v>663.52</v>
      </c>
      <c r="F151" s="225"/>
      <c r="G151" s="225"/>
      <c r="H151" s="225"/>
      <c r="I151" s="225"/>
      <c r="J151" s="225"/>
      <c r="K151" s="137"/>
    </row>
    <row r="152" spans="1:11" ht="23.25">
      <c r="A152" s="225"/>
      <c r="B152" s="234"/>
      <c r="C152" s="242"/>
      <c r="D152" s="225"/>
      <c r="E152" s="225"/>
      <c r="F152" s="225"/>
      <c r="G152" s="225"/>
      <c r="H152" s="225"/>
      <c r="I152" s="225"/>
      <c r="J152" s="225"/>
      <c r="K152" s="137"/>
    </row>
    <row r="153" spans="1:11" ht="23.25">
      <c r="A153" s="225"/>
      <c r="B153" s="226"/>
      <c r="C153" s="230"/>
      <c r="D153" s="225"/>
      <c r="E153" s="225"/>
      <c r="F153" s="234"/>
      <c r="G153" s="234"/>
      <c r="H153" s="226"/>
      <c r="I153" s="226"/>
      <c r="J153" s="226"/>
      <c r="K153" s="137"/>
    </row>
    <row r="154" spans="1:11" ht="47.25" customHeight="1">
      <c r="A154" s="269" t="s">
        <v>396</v>
      </c>
      <c r="B154" s="497"/>
      <c r="C154" s="497"/>
      <c r="D154" s="497"/>
      <c r="E154" s="270"/>
      <c r="F154" s="270"/>
      <c r="G154" s="270"/>
      <c r="H154" s="270"/>
      <c r="I154" s="270"/>
      <c r="J154" s="270"/>
      <c r="K154" s="137"/>
    </row>
    <row r="155" spans="1:11" ht="24.75" customHeight="1">
      <c r="A155" s="270"/>
      <c r="B155" s="271"/>
      <c r="C155" s="271"/>
      <c r="D155" s="271"/>
      <c r="E155" s="270"/>
      <c r="F155" s="270"/>
      <c r="G155" s="270"/>
      <c r="H155" s="270"/>
      <c r="I155" s="270"/>
      <c r="J155" s="270"/>
      <c r="K155" s="137"/>
    </row>
    <row r="156" spans="1:11" ht="48.75" customHeight="1">
      <c r="A156" s="240"/>
      <c r="B156" s="244" t="s">
        <v>395</v>
      </c>
      <c r="C156" s="235"/>
      <c r="D156" s="235"/>
      <c r="E156" s="234"/>
      <c r="F156" s="225"/>
      <c r="G156" s="225"/>
      <c r="H156" s="226"/>
      <c r="I156" s="225"/>
      <c r="J156" s="225"/>
      <c r="K156" s="137"/>
    </row>
    <row r="157" spans="1:11" ht="32.25" customHeight="1">
      <c r="A157" s="244" t="s">
        <v>70</v>
      </c>
      <c r="B157" s="241">
        <v>116.32</v>
      </c>
      <c r="C157" s="235"/>
      <c r="D157" s="237"/>
      <c r="E157" s="234"/>
      <c r="F157" s="234"/>
      <c r="G157" s="226"/>
      <c r="H157" s="226"/>
      <c r="I157" s="225"/>
      <c r="J157" s="225"/>
      <c r="K157" s="137"/>
    </row>
    <row r="158" spans="1:11" ht="23.25">
      <c r="A158" s="237"/>
      <c r="B158" s="234"/>
      <c r="C158" s="242"/>
      <c r="D158" s="234"/>
      <c r="E158" s="234"/>
      <c r="F158" s="234"/>
      <c r="G158" s="226"/>
      <c r="H158" s="226"/>
      <c r="I158" s="225"/>
      <c r="J158" s="225"/>
      <c r="K158" s="137"/>
    </row>
    <row r="159" spans="1:11" ht="89.25" customHeight="1">
      <c r="A159" s="269" t="s">
        <v>388</v>
      </c>
      <c r="B159" s="497"/>
      <c r="C159" s="497"/>
      <c r="D159" s="497"/>
      <c r="E159" s="497"/>
      <c r="F159" s="497"/>
      <c r="G159" s="497"/>
      <c r="H159" s="497"/>
      <c r="I159" s="497"/>
      <c r="J159" s="497"/>
      <c r="K159" s="137"/>
    </row>
    <row r="160" spans="1:11" ht="21.75" customHeight="1">
      <c r="A160" s="272"/>
      <c r="B160" s="272"/>
      <c r="C160" s="272"/>
      <c r="D160" s="272"/>
      <c r="E160" s="272"/>
      <c r="F160" s="272"/>
      <c r="G160" s="272"/>
      <c r="H160" s="272"/>
      <c r="I160" s="272"/>
      <c r="J160" s="272"/>
      <c r="K160" s="137"/>
    </row>
    <row r="161" spans="1:12" ht="23.25">
      <c r="A161" s="235"/>
      <c r="B161" s="244" t="s">
        <v>9</v>
      </c>
      <c r="C161" s="235"/>
      <c r="D161" s="235"/>
      <c r="E161" s="235"/>
      <c r="F161" s="234"/>
      <c r="G161" s="226"/>
      <c r="H161" s="226"/>
      <c r="I161" s="225"/>
      <c r="J161" s="225"/>
      <c r="K161" s="137"/>
    </row>
    <row r="162" spans="1:12" ht="23.25">
      <c r="A162" s="244" t="s">
        <v>390</v>
      </c>
      <c r="B162" s="241">
        <v>116.32</v>
      </c>
      <c r="C162" s="235"/>
      <c r="D162" s="237"/>
      <c r="E162" s="510"/>
      <c r="F162" s="510"/>
      <c r="G162" s="226"/>
      <c r="H162" s="226"/>
      <c r="I162" s="225"/>
      <c r="J162" s="225"/>
      <c r="K162" s="137"/>
    </row>
    <row r="163" spans="1:12" ht="23.25">
      <c r="A163" s="244" t="s">
        <v>391</v>
      </c>
      <c r="B163" s="241">
        <v>31.28</v>
      </c>
      <c r="C163" s="235"/>
      <c r="D163" s="237"/>
      <c r="E163" s="510"/>
      <c r="F163" s="510"/>
      <c r="G163" s="226"/>
      <c r="H163" s="226"/>
      <c r="I163" s="225"/>
      <c r="J163" s="225"/>
      <c r="K163" s="137"/>
    </row>
    <row r="164" spans="1:12" ht="23.25">
      <c r="A164" s="244" t="s">
        <v>0</v>
      </c>
      <c r="B164" s="241">
        <f>SUM(B162:D163)</f>
        <v>147.6</v>
      </c>
      <c r="C164" s="235"/>
      <c r="D164" s="237"/>
      <c r="E164" s="234"/>
      <c r="F164" s="234"/>
      <c r="G164" s="226"/>
      <c r="H164" s="226"/>
      <c r="I164" s="225"/>
      <c r="J164" s="225"/>
      <c r="K164" s="137"/>
    </row>
    <row r="165" spans="1:12" ht="23.25">
      <c r="A165" s="237"/>
      <c r="B165" s="234"/>
      <c r="C165" s="242"/>
      <c r="D165" s="234"/>
      <c r="E165" s="234"/>
      <c r="F165" s="234"/>
      <c r="G165" s="226"/>
      <c r="H165" s="226"/>
      <c r="I165" s="225"/>
      <c r="J165" s="225"/>
      <c r="K165" s="137"/>
    </row>
    <row r="166" spans="1:12" ht="71.25" customHeight="1">
      <c r="A166" s="498" t="s">
        <v>392</v>
      </c>
      <c r="B166" s="498"/>
      <c r="C166" s="270"/>
      <c r="D166" s="270"/>
      <c r="E166" s="270"/>
      <c r="F166" s="270"/>
      <c r="G166" s="270"/>
      <c r="H166" s="270"/>
      <c r="I166" s="270"/>
      <c r="J166" s="270"/>
      <c r="K166" s="137"/>
    </row>
    <row r="167" spans="1:12" ht="23.25">
      <c r="A167" s="517"/>
      <c r="B167" s="517"/>
      <c r="C167" s="510"/>
      <c r="D167" s="510"/>
      <c r="E167" s="510"/>
      <c r="F167" s="510"/>
      <c r="G167" s="510"/>
      <c r="H167" s="510"/>
      <c r="I167" s="510"/>
      <c r="J167" s="510"/>
      <c r="K167" s="137"/>
    </row>
    <row r="168" spans="1:12" ht="23.25">
      <c r="A168" s="244" t="s">
        <v>390</v>
      </c>
      <c r="B168" s="241">
        <f>B139*2</f>
        <v>182.4</v>
      </c>
      <c r="C168" s="242"/>
      <c r="D168" s="237"/>
      <c r="E168" s="234"/>
      <c r="F168" s="234"/>
      <c r="G168" s="226"/>
      <c r="H168" s="273"/>
      <c r="I168" s="225"/>
      <c r="J168" s="225"/>
      <c r="K168" s="137"/>
    </row>
    <row r="169" spans="1:12" ht="23.25">
      <c r="A169" s="244" t="s">
        <v>391</v>
      </c>
      <c r="B169" s="241">
        <v>17</v>
      </c>
      <c r="C169" s="242"/>
      <c r="D169" s="237"/>
      <c r="E169" s="234"/>
      <c r="F169" s="234"/>
      <c r="G169" s="226"/>
      <c r="H169" s="273"/>
      <c r="I169" s="225"/>
      <c r="J169" s="225"/>
      <c r="K169" s="137"/>
    </row>
    <row r="170" spans="1:12" ht="23.25">
      <c r="A170" s="244" t="s">
        <v>0</v>
      </c>
      <c r="B170" s="241">
        <f>SUM(B168:D169)</f>
        <v>199.4</v>
      </c>
      <c r="C170" s="235"/>
      <c r="D170" s="237"/>
      <c r="E170" s="234"/>
      <c r="F170" s="234"/>
      <c r="G170" s="226"/>
      <c r="H170" s="226"/>
      <c r="I170" s="225"/>
      <c r="J170" s="225"/>
      <c r="K170" s="137"/>
    </row>
    <row r="171" spans="1:12" ht="23.25">
      <c r="A171" s="242"/>
      <c r="B171" s="234"/>
      <c r="C171" s="235"/>
      <c r="D171" s="237"/>
      <c r="E171" s="234"/>
      <c r="F171" s="234"/>
      <c r="G171" s="226"/>
      <c r="H171" s="226"/>
      <c r="I171" s="225"/>
      <c r="J171" s="225"/>
      <c r="K171" s="137"/>
    </row>
    <row r="172" spans="1:12" ht="23.25">
      <c r="A172" s="522" t="s">
        <v>185</v>
      </c>
      <c r="B172" s="522"/>
      <c r="C172" s="522"/>
      <c r="D172" s="522"/>
      <c r="E172" s="522"/>
      <c r="F172" s="522"/>
      <c r="G172" s="522"/>
      <c r="H172" s="522"/>
      <c r="I172" s="522"/>
      <c r="J172" s="522"/>
      <c r="K172" s="522"/>
      <c r="L172" s="522"/>
    </row>
    <row r="173" spans="1:12" ht="23.25">
      <c r="A173" s="234"/>
      <c r="B173" s="234"/>
      <c r="C173" s="242"/>
      <c r="D173" s="234"/>
      <c r="E173" s="234"/>
      <c r="F173" s="234"/>
      <c r="G173" s="234"/>
      <c r="H173" s="234"/>
      <c r="I173" s="234"/>
      <c r="J173" s="234"/>
      <c r="K173" s="137"/>
    </row>
    <row r="174" spans="1:12" ht="23.25">
      <c r="A174" s="234"/>
      <c r="B174" s="234"/>
      <c r="C174" s="242"/>
      <c r="D174" s="234"/>
      <c r="E174" s="234"/>
      <c r="F174" s="234"/>
      <c r="G174" s="234"/>
      <c r="H174" s="234"/>
      <c r="I174" s="234"/>
      <c r="J174" s="234"/>
      <c r="K174" s="137"/>
    </row>
    <row r="175" spans="1:12" ht="75" customHeight="1">
      <c r="A175" s="274" t="s">
        <v>398</v>
      </c>
      <c r="B175" s="275">
        <v>2</v>
      </c>
      <c r="C175" s="242"/>
      <c r="D175" s="234"/>
      <c r="E175" s="234"/>
      <c r="F175" s="234"/>
      <c r="G175" s="226"/>
      <c r="H175" s="226"/>
      <c r="I175" s="225"/>
      <c r="J175" s="225"/>
      <c r="K175" s="137"/>
    </row>
    <row r="176" spans="1:12" ht="78" customHeight="1">
      <c r="A176" s="274" t="s">
        <v>399</v>
      </c>
      <c r="B176" s="275">
        <v>2</v>
      </c>
      <c r="C176" s="242"/>
      <c r="D176" s="234"/>
      <c r="E176" s="234"/>
      <c r="F176" s="234"/>
      <c r="G176" s="226"/>
      <c r="H176" s="226"/>
      <c r="I176" s="225"/>
      <c r="J176" s="225"/>
      <c r="K176" s="137"/>
    </row>
    <row r="177" spans="1:11" ht="66" customHeight="1">
      <c r="A177" s="274" t="s">
        <v>400</v>
      </c>
      <c r="B177" s="275">
        <v>2</v>
      </c>
      <c r="C177" s="242"/>
      <c r="D177" s="234"/>
      <c r="E177" s="234"/>
      <c r="F177" s="234"/>
      <c r="G177" s="226"/>
      <c r="H177" s="226"/>
      <c r="I177" s="225"/>
      <c r="J177" s="225"/>
      <c r="K177" s="137"/>
    </row>
    <row r="178" spans="1:11" ht="65.25" customHeight="1">
      <c r="A178" s="274" t="s">
        <v>401</v>
      </c>
      <c r="B178" s="275">
        <v>12</v>
      </c>
      <c r="C178" s="242"/>
      <c r="D178" s="234"/>
      <c r="E178" s="234"/>
      <c r="F178" s="234"/>
      <c r="G178" s="226"/>
      <c r="H178" s="226"/>
      <c r="I178" s="225"/>
      <c r="J178" s="225"/>
      <c r="K178" s="137"/>
    </row>
    <row r="179" spans="1:11" ht="87.75" customHeight="1">
      <c r="A179" s="274" t="s">
        <v>402</v>
      </c>
      <c r="B179" s="275">
        <v>2</v>
      </c>
      <c r="C179" s="242"/>
      <c r="D179" s="234"/>
      <c r="E179" s="234"/>
      <c r="F179" s="234"/>
      <c r="G179" s="226"/>
      <c r="H179" s="226"/>
      <c r="I179" s="225"/>
      <c r="J179" s="225"/>
      <c r="K179" s="137"/>
    </row>
    <row r="180" spans="1:11" ht="83.25" customHeight="1">
      <c r="A180" s="274" t="s">
        <v>403</v>
      </c>
      <c r="B180" s="276">
        <v>10</v>
      </c>
      <c r="C180" s="242"/>
      <c r="D180" s="234"/>
      <c r="E180" s="234"/>
      <c r="F180" s="234"/>
      <c r="G180" s="226"/>
      <c r="H180" s="226"/>
      <c r="I180" s="225"/>
      <c r="J180" s="225"/>
      <c r="K180" s="137"/>
    </row>
    <row r="181" spans="1:11" ht="86.25" customHeight="1">
      <c r="A181" s="274" t="s">
        <v>404</v>
      </c>
      <c r="B181" s="275">
        <v>2</v>
      </c>
      <c r="C181" s="242"/>
      <c r="D181" s="234"/>
      <c r="E181" s="234"/>
      <c r="F181" s="234"/>
      <c r="G181" s="226"/>
      <c r="H181" s="226"/>
      <c r="I181" s="225"/>
      <c r="J181" s="225"/>
      <c r="K181" s="137"/>
    </row>
    <row r="182" spans="1:11" ht="81.75" customHeight="1">
      <c r="A182" s="274" t="s">
        <v>405</v>
      </c>
      <c r="B182" s="275">
        <v>2</v>
      </c>
      <c r="C182" s="242"/>
      <c r="D182" s="234"/>
      <c r="E182" s="234"/>
      <c r="F182" s="234"/>
      <c r="G182" s="226"/>
      <c r="H182" s="226"/>
      <c r="I182" s="225"/>
      <c r="J182" s="225"/>
      <c r="K182" s="137"/>
    </row>
    <row r="183" spans="1:11" ht="95.25" customHeight="1">
      <c r="A183" s="274" t="s">
        <v>406</v>
      </c>
      <c r="B183" s="275">
        <v>1</v>
      </c>
      <c r="C183" s="242"/>
      <c r="D183" s="234"/>
      <c r="E183" s="234"/>
      <c r="F183" s="234"/>
      <c r="G183" s="226"/>
      <c r="H183" s="226"/>
      <c r="I183" s="225"/>
      <c r="J183" s="225"/>
      <c r="K183" s="137"/>
    </row>
    <row r="184" spans="1:11" ht="59.25" customHeight="1">
      <c r="A184" s="274" t="s">
        <v>407</v>
      </c>
      <c r="B184" s="275">
        <v>1</v>
      </c>
      <c r="C184" s="242"/>
      <c r="D184" s="234"/>
      <c r="E184" s="234"/>
      <c r="F184" s="234"/>
      <c r="G184" s="226"/>
      <c r="H184" s="226"/>
      <c r="I184" s="225"/>
      <c r="J184" s="225"/>
      <c r="K184" s="137"/>
    </row>
    <row r="185" spans="1:11" ht="85.5" customHeight="1">
      <c r="A185" s="274" t="s">
        <v>408</v>
      </c>
      <c r="B185" s="275">
        <v>1</v>
      </c>
      <c r="C185" s="242"/>
      <c r="D185" s="234"/>
      <c r="E185" s="234"/>
      <c r="F185" s="234"/>
      <c r="G185" s="226"/>
      <c r="H185" s="226"/>
      <c r="I185" s="225"/>
      <c r="J185" s="225"/>
      <c r="K185" s="137"/>
    </row>
    <row r="186" spans="1:11" ht="69" customHeight="1">
      <c r="A186" s="274" t="s">
        <v>409</v>
      </c>
      <c r="B186" s="275">
        <v>3</v>
      </c>
      <c r="C186" s="242"/>
      <c r="D186" s="234"/>
      <c r="E186" s="234"/>
      <c r="F186" s="234"/>
      <c r="G186" s="226"/>
      <c r="H186" s="226"/>
      <c r="I186" s="225"/>
      <c r="J186" s="225"/>
      <c r="K186" s="137"/>
    </row>
    <row r="187" spans="1:11" ht="90.75" customHeight="1">
      <c r="A187" s="274" t="s">
        <v>410</v>
      </c>
      <c r="B187" s="277">
        <v>5</v>
      </c>
      <c r="C187" s="242"/>
      <c r="D187" s="234"/>
      <c r="E187" s="234"/>
      <c r="F187" s="234"/>
      <c r="G187" s="226"/>
      <c r="H187" s="226"/>
      <c r="I187" s="225"/>
      <c r="J187" s="225"/>
      <c r="K187" s="137"/>
    </row>
    <row r="188" spans="1:11" ht="61.5" customHeight="1">
      <c r="A188" s="274" t="s">
        <v>411</v>
      </c>
      <c r="B188" s="275">
        <v>2</v>
      </c>
      <c r="C188" s="242"/>
      <c r="D188" s="234"/>
      <c r="E188" s="234"/>
      <c r="F188" s="234"/>
      <c r="G188" s="226"/>
      <c r="H188" s="226"/>
      <c r="I188" s="225"/>
      <c r="J188" s="225"/>
      <c r="K188" s="137"/>
    </row>
    <row r="189" spans="1:11" ht="53.25" customHeight="1">
      <c r="A189" s="274" t="s">
        <v>412</v>
      </c>
      <c r="B189" s="275">
        <v>2</v>
      </c>
      <c r="C189" s="230"/>
      <c r="D189" s="225"/>
      <c r="E189" s="225"/>
      <c r="F189" s="225"/>
      <c r="G189" s="225"/>
      <c r="H189" s="225"/>
      <c r="I189" s="225"/>
      <c r="J189" s="225"/>
      <c r="K189" s="137"/>
    </row>
    <row r="190" spans="1:11" ht="65.25" customHeight="1">
      <c r="A190" s="274" t="s">
        <v>413</v>
      </c>
      <c r="B190" s="275">
        <v>2</v>
      </c>
      <c r="C190" s="230"/>
      <c r="D190" s="225"/>
      <c r="E190" s="225"/>
      <c r="F190" s="225"/>
      <c r="G190" s="225"/>
      <c r="H190" s="225"/>
      <c r="I190" s="225"/>
      <c r="J190" s="225"/>
      <c r="K190" s="137"/>
    </row>
    <row r="191" spans="1:11" ht="84.75" customHeight="1">
      <c r="A191" s="274" t="s">
        <v>414</v>
      </c>
      <c r="B191" s="275">
        <v>2</v>
      </c>
      <c r="C191" s="230"/>
      <c r="D191" s="225"/>
      <c r="E191" s="225"/>
      <c r="F191" s="225"/>
      <c r="G191" s="225"/>
      <c r="H191" s="225"/>
      <c r="I191" s="225"/>
      <c r="J191" s="225"/>
      <c r="K191" s="137"/>
    </row>
    <row r="192" spans="1:11" ht="54" customHeight="1">
      <c r="A192" s="274" t="s">
        <v>433</v>
      </c>
      <c r="B192" s="275">
        <v>1</v>
      </c>
      <c r="C192" s="230"/>
      <c r="D192" s="225"/>
      <c r="E192" s="225"/>
      <c r="F192" s="225"/>
      <c r="G192" s="225"/>
      <c r="H192" s="225"/>
      <c r="I192" s="225"/>
      <c r="J192" s="225"/>
      <c r="K192" s="137"/>
    </row>
    <row r="193" spans="1:12" ht="48.75" customHeight="1">
      <c r="A193" s="228" t="s">
        <v>415</v>
      </c>
      <c r="B193" s="232">
        <v>1</v>
      </c>
      <c r="C193" s="230"/>
      <c r="D193" s="225"/>
      <c r="E193" s="225"/>
      <c r="F193" s="225"/>
      <c r="G193" s="225"/>
      <c r="H193" s="225"/>
      <c r="I193" s="225"/>
      <c r="J193" s="225"/>
      <c r="K193" s="137"/>
    </row>
    <row r="194" spans="1:12" ht="23.25">
      <c r="A194" s="225"/>
      <c r="B194" s="226"/>
      <c r="C194" s="230"/>
      <c r="D194" s="225"/>
      <c r="E194" s="225"/>
      <c r="F194" s="225"/>
      <c r="G194" s="225"/>
      <c r="H194" s="225"/>
      <c r="I194" s="225"/>
      <c r="J194" s="225"/>
      <c r="K194" s="137"/>
    </row>
    <row r="195" spans="1:12" ht="23.25">
      <c r="A195" s="225"/>
      <c r="B195" s="226"/>
      <c r="C195" s="230"/>
      <c r="D195" s="225"/>
      <c r="E195" s="225"/>
      <c r="F195" s="225"/>
      <c r="G195" s="225"/>
      <c r="H195" s="225"/>
      <c r="I195" s="225"/>
      <c r="J195" s="225"/>
      <c r="K195" s="137"/>
    </row>
    <row r="196" spans="1:12" ht="23.25">
      <c r="A196" s="225"/>
      <c r="B196" s="226"/>
      <c r="C196" s="230"/>
      <c r="D196" s="225"/>
      <c r="E196" s="225"/>
      <c r="F196" s="225"/>
      <c r="G196" s="225"/>
      <c r="H196" s="225"/>
      <c r="I196" s="225"/>
      <c r="J196" s="225"/>
      <c r="K196" s="137"/>
    </row>
    <row r="197" spans="1:12" ht="23.25">
      <c r="A197" s="523" t="s">
        <v>397</v>
      </c>
      <c r="B197" s="523"/>
      <c r="C197" s="523"/>
      <c r="D197" s="523"/>
      <c r="E197" s="523"/>
      <c r="F197" s="523"/>
      <c r="G197" s="523"/>
      <c r="H197" s="523"/>
      <c r="I197" s="523"/>
      <c r="J197" s="523"/>
      <c r="K197" s="523"/>
      <c r="L197" s="523"/>
    </row>
    <row r="198" spans="1:12" ht="23.25">
      <c r="A198" s="226"/>
      <c r="B198" s="278"/>
      <c r="C198" s="230"/>
      <c r="D198" s="225"/>
      <c r="E198" s="225"/>
      <c r="F198" s="225"/>
      <c r="G198" s="225"/>
      <c r="H198" s="225"/>
      <c r="I198" s="225"/>
      <c r="J198" s="225"/>
      <c r="K198" s="137"/>
    </row>
    <row r="199" spans="1:12" ht="23.25">
      <c r="A199" s="279"/>
      <c r="B199" s="229" t="s">
        <v>1</v>
      </c>
      <c r="C199" s="230"/>
      <c r="D199" s="225"/>
      <c r="E199" s="225"/>
      <c r="F199" s="225"/>
      <c r="G199" s="225"/>
      <c r="H199" s="225"/>
      <c r="I199" s="225"/>
      <c r="J199" s="225"/>
      <c r="K199" s="137"/>
    </row>
    <row r="200" spans="1:12" ht="59.25" customHeight="1">
      <c r="A200" s="274" t="s">
        <v>434</v>
      </c>
      <c r="B200" s="232">
        <v>2</v>
      </c>
      <c r="C200" s="230"/>
      <c r="D200" s="225"/>
      <c r="E200" s="225"/>
      <c r="F200" s="225"/>
      <c r="G200" s="225"/>
      <c r="H200" s="225"/>
      <c r="I200" s="225"/>
      <c r="J200" s="225"/>
      <c r="K200" s="137"/>
    </row>
    <row r="201" spans="1:12" ht="46.5">
      <c r="A201" s="274" t="s">
        <v>435</v>
      </c>
      <c r="B201" s="232">
        <v>7</v>
      </c>
      <c r="C201" s="230"/>
      <c r="D201" s="225"/>
      <c r="E201" s="225"/>
      <c r="F201" s="225"/>
      <c r="G201" s="225"/>
      <c r="H201" s="225"/>
      <c r="I201" s="225"/>
      <c r="J201" s="225"/>
      <c r="K201" s="137"/>
    </row>
    <row r="202" spans="1:12" ht="69.75">
      <c r="A202" s="274" t="s">
        <v>436</v>
      </c>
      <c r="B202" s="232">
        <v>2</v>
      </c>
      <c r="C202" s="230"/>
      <c r="D202" s="225"/>
      <c r="E202" s="225"/>
      <c r="F202" s="225"/>
      <c r="G202" s="225"/>
      <c r="H202" s="225"/>
      <c r="I202" s="225"/>
      <c r="J202" s="225"/>
      <c r="K202" s="137"/>
    </row>
    <row r="203" spans="1:12" ht="21.75" customHeight="1">
      <c r="A203" s="274" t="s">
        <v>437</v>
      </c>
      <c r="B203" s="232">
        <v>23</v>
      </c>
      <c r="C203" s="230"/>
      <c r="D203" s="225"/>
      <c r="E203" s="225"/>
      <c r="F203" s="225"/>
      <c r="G203" s="225"/>
      <c r="H203" s="225"/>
      <c r="I203" s="225"/>
      <c r="J203" s="225"/>
      <c r="K203" s="137"/>
    </row>
    <row r="204" spans="1:12" ht="61.5" customHeight="1">
      <c r="A204" s="274" t="s">
        <v>438</v>
      </c>
      <c r="B204" s="232">
        <v>5</v>
      </c>
      <c r="C204" s="230"/>
      <c r="D204" s="225"/>
      <c r="E204" s="225"/>
      <c r="F204" s="225"/>
      <c r="G204" s="225"/>
      <c r="H204" s="225"/>
      <c r="I204" s="225"/>
      <c r="J204" s="225"/>
      <c r="K204" s="137"/>
    </row>
    <row r="205" spans="1:12" ht="56.25" customHeight="1">
      <c r="A205" s="274" t="s">
        <v>439</v>
      </c>
      <c r="B205" s="232">
        <v>1</v>
      </c>
      <c r="C205" s="230"/>
      <c r="D205" s="225"/>
      <c r="E205" s="225"/>
      <c r="F205" s="225"/>
      <c r="G205" s="225"/>
      <c r="H205" s="225"/>
      <c r="I205" s="225"/>
      <c r="J205" s="225"/>
      <c r="K205" s="137"/>
    </row>
    <row r="206" spans="1:12" ht="23.25">
      <c r="A206" s="280" t="s">
        <v>440</v>
      </c>
      <c r="B206" s="232">
        <v>5</v>
      </c>
      <c r="C206" s="230"/>
      <c r="D206" s="225"/>
      <c r="E206" s="225"/>
      <c r="F206" s="225"/>
      <c r="G206" s="225"/>
      <c r="H206" s="225"/>
      <c r="I206" s="225"/>
      <c r="J206" s="225"/>
      <c r="K206" s="137"/>
    </row>
    <row r="207" spans="1:12" ht="23.25">
      <c r="A207" s="280" t="s">
        <v>441</v>
      </c>
      <c r="B207" s="232">
        <v>9</v>
      </c>
      <c r="C207" s="230"/>
      <c r="D207" s="225"/>
      <c r="E207" s="225"/>
      <c r="F207" s="225"/>
      <c r="G207" s="225"/>
      <c r="H207" s="225"/>
      <c r="I207" s="225"/>
      <c r="J207" s="225"/>
      <c r="K207" s="137"/>
    </row>
    <row r="208" spans="1:12" ht="23.25">
      <c r="A208" s="281"/>
      <c r="B208" s="230"/>
      <c r="C208" s="230"/>
      <c r="D208" s="225"/>
      <c r="E208" s="225"/>
      <c r="F208" s="225"/>
      <c r="G208" s="225"/>
      <c r="H208" s="225"/>
      <c r="I208" s="225"/>
      <c r="J208" s="225"/>
      <c r="K208" s="137"/>
    </row>
    <row r="209" spans="1:12" ht="23.25">
      <c r="A209" s="524" t="s">
        <v>193</v>
      </c>
      <c r="B209" s="524"/>
      <c r="C209" s="524"/>
      <c r="D209" s="524"/>
      <c r="E209" s="524"/>
      <c r="F209" s="524"/>
      <c r="G209" s="524"/>
      <c r="H209" s="524"/>
      <c r="I209" s="524"/>
      <c r="J209" s="524"/>
      <c r="K209" s="524"/>
      <c r="L209" s="524"/>
    </row>
    <row r="210" spans="1:12" ht="23.25">
      <c r="A210" s="281"/>
      <c r="B210" s="230"/>
      <c r="C210" s="230"/>
      <c r="D210" s="225"/>
      <c r="E210" s="225"/>
      <c r="F210" s="225"/>
      <c r="G210" s="225"/>
      <c r="H210" s="225"/>
      <c r="I210" s="225"/>
      <c r="J210" s="225"/>
      <c r="K210" s="137"/>
    </row>
    <row r="211" spans="1:12" ht="23.25">
      <c r="A211" s="240"/>
      <c r="B211" s="282" t="s">
        <v>1</v>
      </c>
      <c r="C211" s="303" t="s">
        <v>15</v>
      </c>
      <c r="D211" s="225"/>
      <c r="E211" s="225"/>
      <c r="F211" s="225"/>
      <c r="G211" s="225"/>
      <c r="H211" s="225"/>
      <c r="I211" s="225"/>
      <c r="J211" s="225"/>
      <c r="K211" s="137"/>
    </row>
    <row r="212" spans="1:12" ht="23.25">
      <c r="A212" s="283"/>
      <c r="B212" s="282"/>
      <c r="C212" s="303"/>
      <c r="D212" s="225"/>
      <c r="E212" s="225"/>
      <c r="F212" s="225"/>
      <c r="G212" s="225"/>
      <c r="H212" s="225"/>
      <c r="I212" s="225"/>
      <c r="J212" s="225"/>
      <c r="K212" s="137"/>
    </row>
    <row r="213" spans="1:12" ht="186">
      <c r="A213" s="283" t="s">
        <v>442</v>
      </c>
      <c r="B213" s="303" t="s">
        <v>1</v>
      </c>
      <c r="C213" s="303">
        <v>1</v>
      </c>
      <c r="D213" s="225"/>
      <c r="E213" s="225"/>
      <c r="F213" s="225"/>
      <c r="G213" s="225"/>
      <c r="H213" s="225"/>
      <c r="I213" s="225"/>
      <c r="J213" s="225"/>
      <c r="K213" s="137"/>
    </row>
    <row r="214" spans="1:12" ht="69.75" customHeight="1">
      <c r="A214" s="284" t="s">
        <v>443</v>
      </c>
      <c r="B214" s="303" t="s">
        <v>1</v>
      </c>
      <c r="C214" s="303">
        <v>12</v>
      </c>
      <c r="D214" s="225"/>
      <c r="E214" s="225"/>
      <c r="F214" s="225"/>
      <c r="G214" s="225"/>
      <c r="H214" s="225"/>
      <c r="I214" s="225"/>
      <c r="J214" s="225"/>
      <c r="K214" s="137"/>
    </row>
    <row r="215" spans="1:12" ht="42.75" customHeight="1">
      <c r="A215" s="284" t="s">
        <v>474</v>
      </c>
      <c r="B215" s="303" t="s">
        <v>1</v>
      </c>
      <c r="C215" s="303">
        <v>10</v>
      </c>
      <c r="D215" s="225"/>
      <c r="E215" s="225"/>
      <c r="F215" s="225"/>
      <c r="G215" s="225"/>
      <c r="H215" s="225"/>
      <c r="I215" s="225"/>
      <c r="J215" s="225"/>
      <c r="K215" s="137"/>
    </row>
    <row r="216" spans="1:12" ht="176.25" customHeight="1">
      <c r="A216" s="283" t="s">
        <v>444</v>
      </c>
      <c r="B216" s="303" t="s">
        <v>1</v>
      </c>
      <c r="C216" s="303">
        <v>8</v>
      </c>
      <c r="D216" s="225"/>
      <c r="E216" s="225"/>
      <c r="F216" s="225"/>
      <c r="G216" s="225"/>
      <c r="H216" s="225"/>
      <c r="I216" s="225"/>
      <c r="J216" s="225"/>
      <c r="K216" s="137"/>
    </row>
    <row r="217" spans="1:12" ht="119.25" customHeight="1">
      <c r="A217" s="284" t="s">
        <v>445</v>
      </c>
      <c r="B217" s="303" t="s">
        <v>1</v>
      </c>
      <c r="C217" s="303">
        <v>16</v>
      </c>
      <c r="D217" s="225"/>
      <c r="E217" s="225"/>
      <c r="F217" s="225"/>
      <c r="G217" s="225"/>
      <c r="H217" s="225"/>
      <c r="I217" s="225"/>
      <c r="J217" s="225"/>
      <c r="K217" s="137"/>
    </row>
    <row r="218" spans="1:12" ht="100.5" customHeight="1">
      <c r="A218" s="284" t="s">
        <v>446</v>
      </c>
      <c r="B218" s="303" t="s">
        <v>42</v>
      </c>
      <c r="C218" s="303">
        <v>100</v>
      </c>
      <c r="D218" s="225"/>
      <c r="E218" s="225"/>
      <c r="F218" s="225"/>
      <c r="G218" s="225"/>
      <c r="H218" s="225"/>
      <c r="I218" s="225"/>
      <c r="J218" s="225"/>
      <c r="K218" s="137"/>
    </row>
    <row r="219" spans="1:12" ht="62.25" customHeight="1">
      <c r="A219" s="284" t="s">
        <v>447</v>
      </c>
      <c r="B219" s="303" t="s">
        <v>42</v>
      </c>
      <c r="C219" s="303">
        <v>500</v>
      </c>
      <c r="D219" s="225"/>
      <c r="E219" s="225"/>
      <c r="F219" s="225"/>
      <c r="G219" s="225"/>
      <c r="H219" s="225"/>
      <c r="I219" s="225"/>
      <c r="J219" s="225"/>
      <c r="K219" s="137"/>
    </row>
    <row r="220" spans="1:12" ht="159.75" customHeight="1">
      <c r="A220" s="283" t="s">
        <v>448</v>
      </c>
      <c r="B220" s="303" t="s">
        <v>42</v>
      </c>
      <c r="C220" s="303">
        <v>200</v>
      </c>
      <c r="D220" s="225"/>
      <c r="E220" s="225"/>
      <c r="F220" s="225"/>
      <c r="G220" s="225"/>
      <c r="H220" s="225"/>
      <c r="I220" s="225"/>
      <c r="J220" s="225"/>
      <c r="K220" s="137"/>
    </row>
    <row r="221" spans="1:12" ht="145.5" customHeight="1">
      <c r="A221" s="283" t="s">
        <v>449</v>
      </c>
      <c r="B221" s="303" t="s">
        <v>42</v>
      </c>
      <c r="C221" s="303">
        <v>300</v>
      </c>
      <c r="D221" s="225"/>
      <c r="E221" s="225"/>
      <c r="F221" s="225"/>
      <c r="G221" s="225"/>
      <c r="H221" s="225"/>
      <c r="I221" s="225"/>
      <c r="J221" s="225"/>
      <c r="K221" s="137"/>
    </row>
    <row r="222" spans="1:12" ht="91.5" customHeight="1">
      <c r="A222" s="284" t="s">
        <v>450</v>
      </c>
      <c r="B222" s="303" t="s">
        <v>1</v>
      </c>
      <c r="C222" s="303">
        <v>1</v>
      </c>
      <c r="D222" s="225"/>
      <c r="E222" s="225"/>
      <c r="F222" s="225"/>
      <c r="G222" s="225"/>
      <c r="H222" s="225"/>
      <c r="I222" s="225"/>
      <c r="J222" s="225"/>
      <c r="K222" s="137"/>
    </row>
    <row r="223" spans="1:12" ht="94.5" customHeight="1">
      <c r="A223" s="283" t="s">
        <v>451</v>
      </c>
      <c r="B223" s="303" t="s">
        <v>1</v>
      </c>
      <c r="C223" s="303">
        <v>7</v>
      </c>
      <c r="D223" s="225"/>
      <c r="E223" s="225"/>
      <c r="F223" s="225"/>
      <c r="G223" s="225"/>
      <c r="H223" s="225"/>
      <c r="I223" s="225"/>
      <c r="J223" s="225"/>
      <c r="K223" s="137"/>
    </row>
    <row r="224" spans="1:12" ht="76.5" customHeight="1">
      <c r="A224" s="283" t="s">
        <v>452</v>
      </c>
      <c r="B224" s="303" t="s">
        <v>1</v>
      </c>
      <c r="C224" s="303">
        <v>1</v>
      </c>
      <c r="D224" s="225"/>
      <c r="E224" s="225"/>
      <c r="F224" s="225"/>
      <c r="G224" s="225"/>
      <c r="H224" s="225"/>
      <c r="I224" s="225"/>
      <c r="J224" s="225"/>
      <c r="K224" s="137"/>
    </row>
    <row r="225" spans="1:11" ht="42" customHeight="1">
      <c r="A225" s="267"/>
      <c r="B225" s="226"/>
      <c r="C225" s="242"/>
      <c r="D225" s="225"/>
      <c r="E225" s="225"/>
      <c r="F225" s="225"/>
      <c r="G225" s="225"/>
      <c r="H225" s="225"/>
      <c r="I225" s="225"/>
      <c r="J225" s="225"/>
      <c r="K225" s="137"/>
    </row>
    <row r="226" spans="1:11" ht="23.25">
      <c r="A226" s="304" t="s">
        <v>198</v>
      </c>
      <c r="B226" s="305"/>
      <c r="C226" s="314"/>
      <c r="D226" s="306"/>
      <c r="E226" s="225"/>
      <c r="F226" s="225"/>
      <c r="G226" s="225"/>
      <c r="H226" s="225"/>
      <c r="I226" s="225"/>
      <c r="J226" s="225"/>
      <c r="K226" s="137"/>
    </row>
    <row r="227" spans="1:11" ht="23.25">
      <c r="A227" s="225"/>
      <c r="B227" s="226"/>
      <c r="C227" s="230"/>
      <c r="D227" s="225"/>
      <c r="E227" s="225"/>
      <c r="F227" s="225"/>
      <c r="G227" s="225"/>
      <c r="H227" s="225"/>
      <c r="I227" s="225"/>
      <c r="J227" s="225"/>
      <c r="K227" s="137"/>
    </row>
    <row r="228" spans="1:11" ht="23.25">
      <c r="B228" s="226"/>
      <c r="C228" s="232" t="s">
        <v>151</v>
      </c>
      <c r="D228" s="285">
        <v>0.3</v>
      </c>
      <c r="E228" s="225"/>
      <c r="F228" s="225"/>
      <c r="G228" s="225"/>
      <c r="H228" s="225"/>
      <c r="I228" s="225"/>
      <c r="J228" s="225"/>
      <c r="K228" s="137"/>
    </row>
    <row r="229" spans="1:11" ht="23.25">
      <c r="A229" s="225"/>
      <c r="B229" s="226"/>
      <c r="C229" s="232" t="s">
        <v>50</v>
      </c>
      <c r="D229" s="228">
        <v>1.044</v>
      </c>
      <c r="E229" s="225"/>
      <c r="F229" s="225"/>
      <c r="G229" s="225"/>
      <c r="H229" s="225"/>
      <c r="I229" s="225"/>
      <c r="J229" s="225"/>
      <c r="K229" s="137"/>
    </row>
    <row r="230" spans="1:11" ht="23.25">
      <c r="A230" s="225"/>
      <c r="B230" s="492"/>
      <c r="C230" s="492"/>
      <c r="D230" s="228">
        <f>B232*D229</f>
        <v>149.292</v>
      </c>
      <c r="E230" s="225"/>
      <c r="F230" s="225"/>
      <c r="G230" s="225"/>
      <c r="H230" s="225"/>
      <c r="I230" s="225"/>
      <c r="J230" s="225"/>
      <c r="K230" s="137"/>
    </row>
    <row r="231" spans="1:11" ht="23.25">
      <c r="A231" s="286" t="s">
        <v>73</v>
      </c>
      <c r="B231" s="229" t="s">
        <v>9</v>
      </c>
      <c r="C231" s="230"/>
      <c r="D231" s="225"/>
      <c r="E231" s="225"/>
      <c r="F231" s="225"/>
      <c r="G231" s="225"/>
      <c r="H231" s="225"/>
      <c r="I231" s="225"/>
      <c r="J231" s="225"/>
      <c r="K231" s="137"/>
    </row>
    <row r="232" spans="1:11" ht="46.5">
      <c r="A232" s="287" t="s">
        <v>199</v>
      </c>
      <c r="B232" s="229">
        <v>143</v>
      </c>
      <c r="C232" s="230"/>
      <c r="D232" s="225"/>
      <c r="E232" s="225"/>
      <c r="F232" s="225"/>
      <c r="G232" s="225"/>
      <c r="H232" s="225"/>
      <c r="I232" s="225"/>
      <c r="J232" s="225"/>
      <c r="K232" s="137"/>
    </row>
    <row r="233" spans="1:11" ht="61.5" customHeight="1">
      <c r="A233" s="287" t="s">
        <v>350</v>
      </c>
      <c r="B233" s="229">
        <f>B232</f>
        <v>143</v>
      </c>
      <c r="C233" s="230"/>
      <c r="D233" s="225"/>
      <c r="E233" s="225"/>
      <c r="F233" s="225"/>
      <c r="G233" s="225"/>
      <c r="H233" s="225"/>
      <c r="I233" s="225"/>
      <c r="J233" s="225"/>
      <c r="K233" s="137"/>
    </row>
    <row r="234" spans="1:11" ht="66" customHeight="1">
      <c r="A234" s="287" t="s">
        <v>351</v>
      </c>
      <c r="B234" s="229">
        <v>95.71</v>
      </c>
      <c r="C234" s="230"/>
      <c r="D234" s="225"/>
      <c r="E234" s="225"/>
      <c r="F234" s="225"/>
      <c r="G234" s="225"/>
      <c r="H234" s="225"/>
      <c r="I234" s="225"/>
      <c r="J234" s="225"/>
      <c r="K234" s="137"/>
    </row>
    <row r="235" spans="1:11" ht="60" customHeight="1">
      <c r="A235" s="288" t="s">
        <v>352</v>
      </c>
      <c r="B235" s="229">
        <v>54</v>
      </c>
      <c r="C235" s="230"/>
      <c r="D235" s="225"/>
      <c r="E235" s="225"/>
      <c r="F235" s="225"/>
      <c r="G235" s="225"/>
      <c r="H235" s="225"/>
      <c r="I235" s="225"/>
      <c r="J235" s="225"/>
      <c r="K235" s="137"/>
    </row>
    <row r="236" spans="1:11" ht="24.75" customHeight="1">
      <c r="A236" s="289"/>
      <c r="B236" s="226"/>
      <c r="C236" s="230"/>
      <c r="D236" s="225"/>
      <c r="E236" s="225"/>
      <c r="F236" s="225"/>
      <c r="G236" s="225"/>
      <c r="H236" s="225"/>
      <c r="I236" s="225"/>
      <c r="J236" s="225"/>
      <c r="K236" s="137"/>
    </row>
    <row r="237" spans="1:11" ht="35.25" customHeight="1">
      <c r="A237" s="516" t="s">
        <v>354</v>
      </c>
      <c r="B237" s="515"/>
      <c r="C237" s="515"/>
      <c r="D237" s="515"/>
      <c r="E237" s="515"/>
      <c r="F237" s="515"/>
      <c r="G237" s="225"/>
      <c r="H237" s="225"/>
      <c r="I237" s="225"/>
      <c r="J237" s="225"/>
      <c r="K237" s="137"/>
    </row>
    <row r="238" spans="1:11" ht="26.25" customHeight="1">
      <c r="A238" s="228" t="s">
        <v>356</v>
      </c>
      <c r="B238" s="229">
        <v>6.5</v>
      </c>
      <c r="C238" s="230"/>
      <c r="D238" s="225"/>
      <c r="E238" s="225"/>
      <c r="F238" s="225"/>
      <c r="G238" s="225"/>
      <c r="H238" s="225"/>
      <c r="I238" s="225"/>
      <c r="J238" s="225"/>
      <c r="K238" s="137"/>
    </row>
    <row r="239" spans="1:11" ht="26.25" customHeight="1">
      <c r="A239" s="228" t="s">
        <v>357</v>
      </c>
      <c r="B239" s="229">
        <v>54</v>
      </c>
      <c r="C239" s="230"/>
      <c r="D239" s="225"/>
      <c r="E239" s="225"/>
      <c r="F239" s="225"/>
      <c r="G239" s="225"/>
      <c r="H239" s="225"/>
      <c r="I239" s="225"/>
      <c r="J239" s="225"/>
      <c r="K239" s="137"/>
    </row>
    <row r="240" spans="1:11" ht="26.25" customHeight="1">
      <c r="A240" s="239" t="s">
        <v>0</v>
      </c>
      <c r="B240" s="229">
        <f>SUM(B238:B239)</f>
        <v>60.5</v>
      </c>
      <c r="C240" s="230"/>
      <c r="D240" s="225"/>
      <c r="E240" s="225"/>
      <c r="F240" s="225"/>
      <c r="G240" s="225"/>
      <c r="H240" s="225"/>
      <c r="I240" s="225"/>
      <c r="J240" s="225"/>
      <c r="K240" s="137"/>
    </row>
    <row r="241" spans="1:11" ht="26.25" customHeight="1">
      <c r="A241" s="290"/>
      <c r="B241" s="226"/>
      <c r="C241" s="230"/>
      <c r="D241" s="225"/>
      <c r="E241" s="225"/>
      <c r="F241" s="225"/>
      <c r="G241" s="225"/>
      <c r="H241" s="225"/>
      <c r="I241" s="225"/>
      <c r="J241" s="225"/>
      <c r="K241" s="137"/>
    </row>
    <row r="242" spans="1:11" ht="39" customHeight="1">
      <c r="A242" s="516" t="s">
        <v>358</v>
      </c>
      <c r="B242" s="515"/>
      <c r="C242" s="515"/>
      <c r="D242" s="515"/>
      <c r="E242" s="515"/>
      <c r="F242" s="515"/>
      <c r="G242" s="225"/>
      <c r="H242" s="225"/>
      <c r="I242" s="225"/>
      <c r="J242" s="225"/>
      <c r="K242" s="137"/>
    </row>
    <row r="243" spans="1:11" ht="23.25">
      <c r="A243" s="228" t="s">
        <v>355</v>
      </c>
      <c r="B243" s="229">
        <v>6.5</v>
      </c>
      <c r="C243" s="230"/>
      <c r="D243" s="225"/>
      <c r="E243" s="225"/>
      <c r="F243" s="225"/>
      <c r="G243" s="225"/>
      <c r="H243" s="225"/>
      <c r="I243" s="225"/>
      <c r="J243" s="225"/>
      <c r="K243" s="137"/>
    </row>
    <row r="244" spans="1:11" ht="23.25">
      <c r="A244" s="229" t="s">
        <v>0</v>
      </c>
      <c r="B244" s="229">
        <f>SUM(B243:B243)</f>
        <v>6.5</v>
      </c>
      <c r="C244" s="230"/>
      <c r="D244" s="225"/>
      <c r="E244" s="225"/>
      <c r="F244" s="225"/>
      <c r="G244" s="225"/>
      <c r="H244" s="225"/>
      <c r="I244" s="225"/>
      <c r="J244" s="225"/>
      <c r="K244" s="137"/>
    </row>
    <row r="245" spans="1:11" ht="23.25">
      <c r="A245" s="226"/>
      <c r="B245" s="226"/>
      <c r="C245" s="230"/>
      <c r="D245" s="225"/>
      <c r="E245" s="225"/>
      <c r="F245" s="225"/>
      <c r="G245" s="225"/>
      <c r="H245" s="225"/>
      <c r="I245" s="225"/>
      <c r="J245" s="225"/>
      <c r="K245" s="137"/>
    </row>
    <row r="246" spans="1:11" ht="23.25">
      <c r="A246" s="291" t="s">
        <v>362</v>
      </c>
      <c r="B246" s="226">
        <v>4</v>
      </c>
      <c r="C246" s="230"/>
      <c r="D246" s="225"/>
      <c r="E246" s="225"/>
      <c r="F246" s="225"/>
      <c r="G246" s="225"/>
      <c r="H246" s="225"/>
      <c r="I246" s="225"/>
      <c r="J246" s="225"/>
      <c r="K246" s="137"/>
    </row>
    <row r="247" spans="1:11" ht="23.25">
      <c r="A247" s="291" t="s">
        <v>363</v>
      </c>
      <c r="B247" s="226">
        <v>4</v>
      </c>
      <c r="C247" s="230"/>
      <c r="D247" s="225"/>
      <c r="E247" s="225"/>
      <c r="F247" s="225"/>
      <c r="G247" s="225"/>
      <c r="H247" s="225"/>
      <c r="I247" s="225"/>
      <c r="J247" s="225"/>
      <c r="K247" s="137"/>
    </row>
    <row r="248" spans="1:11" ht="23.25">
      <c r="A248" s="226"/>
      <c r="B248" s="226"/>
      <c r="C248" s="230"/>
      <c r="D248" s="225"/>
      <c r="E248" s="225"/>
      <c r="F248" s="225"/>
      <c r="G248" s="225"/>
      <c r="H248" s="225"/>
      <c r="I248" s="225"/>
      <c r="J248" s="225"/>
      <c r="K248" s="137"/>
    </row>
    <row r="249" spans="1:11" ht="23.25">
      <c r="A249" s="229" t="s">
        <v>364</v>
      </c>
      <c r="B249" s="229">
        <v>54</v>
      </c>
      <c r="C249" s="230"/>
      <c r="D249" s="225"/>
      <c r="E249" s="225"/>
      <c r="F249" s="225"/>
      <c r="G249" s="225"/>
      <c r="H249" s="225"/>
      <c r="I249" s="225"/>
      <c r="J249" s="225"/>
      <c r="K249" s="137"/>
    </row>
    <row r="250" spans="1:11" ht="23.25">
      <c r="A250" s="229" t="s">
        <v>365</v>
      </c>
      <c r="B250" s="229">
        <v>7.4999999999999997E-2</v>
      </c>
      <c r="C250" s="230"/>
      <c r="D250" s="225"/>
      <c r="E250" s="225"/>
      <c r="F250" s="225"/>
      <c r="G250" s="225"/>
      <c r="H250" s="225"/>
      <c r="I250" s="225"/>
      <c r="J250" s="225"/>
      <c r="K250" s="137"/>
    </row>
    <row r="251" spans="1:11" ht="23.25">
      <c r="A251" s="229" t="s">
        <v>366</v>
      </c>
      <c r="B251" s="229">
        <f>PRODUCT(B249:B250)</f>
        <v>4.05</v>
      </c>
      <c r="C251" s="230"/>
      <c r="D251" s="225"/>
      <c r="E251" s="225"/>
      <c r="F251" s="225"/>
      <c r="G251" s="225"/>
      <c r="H251" s="225"/>
      <c r="I251" s="225"/>
      <c r="J251" s="225"/>
      <c r="K251" s="137"/>
    </row>
    <row r="252" spans="1:11" ht="23.25">
      <c r="A252" s="298"/>
      <c r="B252" s="226"/>
      <c r="C252" s="230"/>
      <c r="D252" s="225"/>
      <c r="E252" s="225"/>
      <c r="F252" s="225"/>
      <c r="G252" s="225"/>
      <c r="H252" s="225"/>
      <c r="I252" s="225"/>
      <c r="J252" s="225"/>
      <c r="K252" s="137"/>
    </row>
    <row r="253" spans="1:11" ht="23.25">
      <c r="A253" s="226"/>
      <c r="B253" s="226"/>
      <c r="C253" s="230"/>
      <c r="D253" s="225"/>
      <c r="E253" s="225"/>
      <c r="F253" s="225"/>
      <c r="G253" s="225"/>
      <c r="H253" s="225"/>
      <c r="I253" s="225"/>
      <c r="J253" s="225"/>
      <c r="K253" s="137"/>
    </row>
    <row r="254" spans="1:11" ht="23.25">
      <c r="A254" s="479" t="s">
        <v>475</v>
      </c>
      <c r="B254" s="480"/>
      <c r="C254" s="481"/>
      <c r="D254" s="225"/>
      <c r="E254" s="225"/>
      <c r="F254" s="225"/>
      <c r="G254" s="225"/>
      <c r="H254" s="225"/>
      <c r="I254" s="225"/>
      <c r="J254" s="225"/>
      <c r="K254" s="137"/>
    </row>
    <row r="255" spans="1:11" ht="23.25">
      <c r="A255" s="479" t="s">
        <v>476</v>
      </c>
      <c r="B255" s="480"/>
      <c r="C255" s="481"/>
      <c r="D255" s="225"/>
      <c r="E255" s="225"/>
      <c r="F255" s="225"/>
      <c r="G255" s="225"/>
      <c r="H255" s="225"/>
      <c r="I255" s="225"/>
      <c r="J255" s="225"/>
      <c r="K255" s="137"/>
    </row>
    <row r="256" spans="1:11" ht="23.25">
      <c r="A256" s="291"/>
      <c r="B256" s="291"/>
      <c r="C256" s="315"/>
      <c r="D256" s="225"/>
      <c r="E256" s="225"/>
      <c r="F256" s="225"/>
      <c r="G256" s="225"/>
      <c r="H256" s="225"/>
      <c r="I256" s="225"/>
      <c r="J256" s="225"/>
      <c r="K256" s="137"/>
    </row>
    <row r="257" spans="1:11" ht="23.25">
      <c r="A257" s="229" t="s">
        <v>57</v>
      </c>
      <c r="B257" s="261"/>
      <c r="C257" s="232" t="s">
        <v>49</v>
      </c>
      <c r="D257" s="261"/>
      <c r="E257" s="229" t="s">
        <v>58</v>
      </c>
      <c r="F257" s="237"/>
      <c r="G257" s="225"/>
      <c r="H257" s="225"/>
      <c r="I257" s="229" t="s">
        <v>59</v>
      </c>
      <c r="J257" s="225"/>
      <c r="K257" s="137"/>
    </row>
    <row r="258" spans="1:11" ht="23.25">
      <c r="A258" s="241">
        <v>28.1</v>
      </c>
      <c r="B258" s="241" t="s">
        <v>50</v>
      </c>
      <c r="C258" s="244">
        <v>0.25</v>
      </c>
      <c r="D258" s="241" t="s">
        <v>50</v>
      </c>
      <c r="E258" s="241">
        <v>0.5</v>
      </c>
      <c r="F258" s="478" t="s">
        <v>52</v>
      </c>
      <c r="G258" s="478"/>
      <c r="H258" s="478"/>
      <c r="I258" s="229">
        <f>ROUND(A258*C258*E258,2)</f>
        <v>3.51</v>
      </c>
      <c r="J258" s="225"/>
      <c r="K258" s="137"/>
    </row>
    <row r="259" spans="1:11" ht="23.25">
      <c r="A259" s="299"/>
      <c r="B259" s="300"/>
      <c r="C259" s="316"/>
      <c r="D259" s="225"/>
      <c r="E259" s="225"/>
      <c r="F259" s="225"/>
      <c r="G259" s="225"/>
      <c r="H259" s="225"/>
      <c r="I259" s="225"/>
      <c r="J259" s="225"/>
      <c r="K259" s="137"/>
    </row>
    <row r="260" spans="1:11" ht="23.25">
      <c r="A260" s="482" t="s">
        <v>477</v>
      </c>
      <c r="B260" s="482"/>
      <c r="C260" s="482"/>
      <c r="D260" s="225"/>
      <c r="E260" s="225"/>
      <c r="F260" s="225"/>
      <c r="G260" s="225"/>
      <c r="H260" s="225"/>
      <c r="I260" s="225"/>
      <c r="J260" s="225"/>
      <c r="K260" s="137"/>
    </row>
    <row r="261" spans="1:11" ht="23.25">
      <c r="A261" s="291"/>
      <c r="B261" s="291"/>
      <c r="C261" s="315"/>
      <c r="D261" s="225"/>
      <c r="E261" s="225"/>
      <c r="F261" s="225"/>
      <c r="G261" s="225"/>
      <c r="H261" s="225"/>
      <c r="I261" s="225"/>
      <c r="J261" s="225"/>
      <c r="K261" s="137"/>
    </row>
    <row r="262" spans="1:11" ht="23.25">
      <c r="A262" s="229" t="s">
        <v>57</v>
      </c>
      <c r="B262" s="261"/>
      <c r="C262" s="232" t="s">
        <v>49</v>
      </c>
      <c r="D262" s="261"/>
      <c r="E262" s="229" t="s">
        <v>58</v>
      </c>
      <c r="F262" s="237"/>
      <c r="G262" s="225"/>
      <c r="H262" s="225"/>
      <c r="I262" s="229" t="s">
        <v>59</v>
      </c>
      <c r="J262" s="225"/>
      <c r="K262" s="137"/>
    </row>
    <row r="263" spans="1:11" ht="23.25">
      <c r="A263" s="241">
        <v>10</v>
      </c>
      <c r="B263" s="241" t="s">
        <v>50</v>
      </c>
      <c r="C263" s="244">
        <v>0.25</v>
      </c>
      <c r="D263" s="241" t="s">
        <v>50</v>
      </c>
      <c r="E263" s="241">
        <v>7.0000000000000007E-2</v>
      </c>
      <c r="F263" s="478" t="s">
        <v>52</v>
      </c>
      <c r="G263" s="478"/>
      <c r="H263" s="478"/>
      <c r="I263" s="229">
        <f>ROUND(A263*C263*E263,2)</f>
        <v>0.18</v>
      </c>
      <c r="J263" s="225"/>
      <c r="K263" s="137"/>
    </row>
    <row r="264" spans="1:11" ht="23.25">
      <c r="A264" s="291"/>
      <c r="B264" s="291"/>
      <c r="C264" s="315"/>
      <c r="D264" s="225"/>
      <c r="E264" s="225"/>
      <c r="F264" s="225"/>
      <c r="G264" s="225"/>
      <c r="H264" s="225"/>
      <c r="I264" s="225"/>
      <c r="J264" s="225"/>
      <c r="K264" s="137"/>
    </row>
    <row r="265" spans="1:11" ht="23.25">
      <c r="A265" s="482" t="s">
        <v>478</v>
      </c>
      <c r="B265" s="482"/>
      <c r="C265" s="482"/>
      <c r="D265" s="229">
        <v>31.28</v>
      </c>
      <c r="E265" s="225"/>
      <c r="F265" s="225"/>
      <c r="G265" s="225"/>
      <c r="H265" s="225"/>
      <c r="I265" s="225"/>
      <c r="J265" s="225"/>
      <c r="K265" s="137"/>
    </row>
    <row r="266" spans="1:11" ht="23.25">
      <c r="A266" s="226"/>
      <c r="B266" s="226"/>
      <c r="C266" s="230"/>
      <c r="D266" s="225"/>
      <c r="E266" s="225"/>
      <c r="F266" s="225"/>
      <c r="G266" s="225"/>
      <c r="H266" s="225"/>
      <c r="I266" s="225"/>
      <c r="J266" s="225"/>
      <c r="K266" s="137"/>
    </row>
    <row r="267" spans="1:11" ht="23.25">
      <c r="A267" s="226"/>
      <c r="B267" s="226"/>
      <c r="C267" s="230"/>
      <c r="D267" s="225"/>
      <c r="E267" s="225"/>
      <c r="F267" s="225"/>
      <c r="G267" s="225"/>
      <c r="H267" s="225"/>
      <c r="I267" s="225"/>
      <c r="J267" s="225"/>
      <c r="K267" s="137"/>
    </row>
    <row r="268" spans="1:11" ht="23.25">
      <c r="A268" s="226"/>
      <c r="B268" s="226"/>
      <c r="C268" s="230"/>
      <c r="D268" s="225"/>
      <c r="E268" s="225"/>
      <c r="F268" s="225"/>
      <c r="G268" s="225"/>
      <c r="H268" s="225"/>
      <c r="I268" s="225"/>
      <c r="J268" s="225"/>
      <c r="K268" s="137"/>
    </row>
    <row r="269" spans="1:11" ht="23.25">
      <c r="A269" s="228" t="s">
        <v>200</v>
      </c>
      <c r="B269" s="226"/>
      <c r="C269" s="230"/>
      <c r="D269" s="225"/>
      <c r="E269" s="225"/>
      <c r="F269" s="225"/>
      <c r="G269" s="225"/>
      <c r="H269" s="225"/>
      <c r="I269" s="225"/>
      <c r="J269" s="225"/>
      <c r="K269" s="137"/>
    </row>
    <row r="270" spans="1:11" ht="23.25">
      <c r="A270" s="225"/>
      <c r="B270" s="255" t="s">
        <v>9</v>
      </c>
      <c r="C270" s="230"/>
      <c r="D270" s="225"/>
      <c r="E270" s="225"/>
      <c r="F270" s="225"/>
      <c r="G270" s="225"/>
      <c r="H270" s="225"/>
      <c r="I270" s="225"/>
      <c r="J270" s="225"/>
      <c r="K270" s="137"/>
    </row>
    <row r="271" spans="1:11" ht="46.5">
      <c r="A271" s="250" t="s">
        <v>201</v>
      </c>
      <c r="B271" s="292">
        <f>E151</f>
        <v>663.52</v>
      </c>
      <c r="C271" s="230"/>
      <c r="D271" s="225"/>
      <c r="E271" s="225"/>
      <c r="F271" s="225"/>
      <c r="G271" s="225"/>
      <c r="H271" s="225"/>
      <c r="I271" s="225"/>
      <c r="J271" s="225"/>
      <c r="K271" s="137"/>
    </row>
    <row r="272" spans="1:11" ht="18.75" customHeight="1">
      <c r="A272" s="250" t="s">
        <v>202</v>
      </c>
      <c r="B272" s="292">
        <f>[1]PLANILHA!H90</f>
        <v>20.99</v>
      </c>
      <c r="C272" s="230"/>
      <c r="D272" s="225"/>
      <c r="E272" s="225"/>
      <c r="F272" s="225"/>
      <c r="G272" s="225"/>
      <c r="H272" s="225"/>
      <c r="I272" s="225"/>
      <c r="J272" s="225"/>
      <c r="K272" s="137"/>
    </row>
    <row r="273" spans="1:12" ht="23.25">
      <c r="A273" s="225"/>
      <c r="B273" s="226"/>
      <c r="C273" s="230"/>
      <c r="D273" s="225"/>
      <c r="E273" s="225"/>
      <c r="F273" s="225"/>
      <c r="G273" s="225"/>
      <c r="H273" s="225"/>
      <c r="I273" s="225"/>
      <c r="J273" s="225"/>
      <c r="K273" s="137"/>
    </row>
    <row r="274" spans="1:12" ht="23.25">
      <c r="A274" s="225"/>
      <c r="B274" s="226"/>
      <c r="C274" s="230"/>
      <c r="D274" s="225"/>
      <c r="E274" s="225"/>
      <c r="F274" s="225"/>
      <c r="G274" s="225"/>
      <c r="H274" s="225"/>
      <c r="I274" s="225"/>
      <c r="J274" s="225"/>
      <c r="K274" s="137"/>
    </row>
    <row r="275" spans="1:12" ht="23.25">
      <c r="A275" s="518" t="s">
        <v>453</v>
      </c>
      <c r="B275" s="518"/>
      <c r="C275" s="518"/>
      <c r="D275" s="518"/>
      <c r="E275" s="518"/>
      <c r="F275" s="518"/>
      <c r="G275" s="518"/>
      <c r="H275" s="518"/>
      <c r="I275" s="518"/>
      <c r="J275" s="518"/>
      <c r="K275" s="518"/>
      <c r="L275" s="518"/>
    </row>
    <row r="276" spans="1:12" s="219" customFormat="1" ht="17.25" customHeight="1">
      <c r="A276" s="293"/>
      <c r="B276" s="293"/>
      <c r="C276" s="317"/>
      <c r="D276" s="293"/>
      <c r="E276" s="293"/>
      <c r="F276" s="294"/>
      <c r="G276" s="294"/>
      <c r="H276" s="294"/>
      <c r="I276" s="294"/>
      <c r="J276" s="294"/>
      <c r="K276" s="218"/>
    </row>
    <row r="277" spans="1:12" s="219" customFormat="1" ht="54.75" customHeight="1">
      <c r="A277" s="295" t="s">
        <v>454</v>
      </c>
      <c r="B277" s="296">
        <v>3</v>
      </c>
      <c r="C277" s="317"/>
      <c r="D277" s="293"/>
      <c r="E277" s="293"/>
      <c r="F277" s="294"/>
      <c r="G277" s="294"/>
      <c r="H277" s="294"/>
      <c r="I277" s="294"/>
      <c r="J277" s="294"/>
      <c r="K277" s="218"/>
    </row>
    <row r="278" spans="1:12" s="219" customFormat="1" ht="23.25">
      <c r="A278" s="293"/>
      <c r="B278" s="293"/>
      <c r="C278" s="317"/>
      <c r="D278" s="293"/>
      <c r="E278" s="293"/>
      <c r="F278" s="294"/>
      <c r="G278" s="294"/>
      <c r="H278" s="294"/>
      <c r="I278" s="294"/>
      <c r="J278" s="294"/>
      <c r="K278" s="218"/>
    </row>
    <row r="279" spans="1:12" s="219" customFormat="1" ht="23.25">
      <c r="A279" s="293"/>
      <c r="B279" s="293"/>
      <c r="C279" s="317"/>
      <c r="D279" s="293"/>
      <c r="E279" s="293"/>
      <c r="F279" s="294"/>
      <c r="G279" s="294"/>
      <c r="H279" s="294"/>
      <c r="I279" s="294"/>
      <c r="J279" s="294"/>
      <c r="K279" s="218"/>
    </row>
    <row r="280" spans="1:12" ht="23.25">
      <c r="A280" s="225"/>
      <c r="B280" s="226"/>
      <c r="C280" s="230"/>
      <c r="D280" s="225"/>
      <c r="E280" s="225"/>
      <c r="F280" s="225"/>
      <c r="G280" s="225"/>
      <c r="H280" s="225"/>
      <c r="I280" s="225"/>
      <c r="J280" s="225"/>
    </row>
    <row r="281" spans="1:12" ht="23.25">
      <c r="A281" s="225"/>
      <c r="B281" s="226"/>
      <c r="C281" s="230"/>
      <c r="D281" s="225"/>
      <c r="E281" s="225"/>
      <c r="F281" s="225"/>
      <c r="G281" s="225"/>
      <c r="H281" s="225"/>
      <c r="I281" s="225"/>
      <c r="J281" s="225"/>
    </row>
    <row r="282" spans="1:12" ht="20.25">
      <c r="A282" s="73"/>
      <c r="B282" s="143"/>
      <c r="C282" s="102" t="s">
        <v>473</v>
      </c>
      <c r="D282" s="92"/>
      <c r="E282" s="73"/>
      <c r="F282" s="73"/>
      <c r="G282" s="73"/>
      <c r="H282" s="73"/>
      <c r="I282" s="73"/>
      <c r="J282" s="73"/>
    </row>
    <row r="283" spans="1:12" ht="15.75">
      <c r="A283" s="73"/>
      <c r="B283" s="77"/>
      <c r="C283" s="92"/>
      <c r="D283" s="75"/>
      <c r="E283" s="73"/>
      <c r="F283" s="73"/>
      <c r="G283" s="73"/>
      <c r="H283" s="73"/>
      <c r="I283" s="73"/>
      <c r="J283" s="73"/>
    </row>
    <row r="284" spans="1:12" ht="15.75">
      <c r="A284" s="73"/>
      <c r="B284" s="77"/>
      <c r="C284" s="92"/>
      <c r="D284" s="75"/>
      <c r="E284" s="73"/>
      <c r="F284" s="73"/>
      <c r="G284" s="73"/>
      <c r="H284" s="73"/>
      <c r="I284" s="73"/>
      <c r="J284" s="73"/>
    </row>
    <row r="285" spans="1:12" ht="15.75">
      <c r="A285" s="73"/>
      <c r="B285" s="77"/>
      <c r="C285" s="92"/>
      <c r="D285" s="75"/>
      <c r="E285" s="73"/>
      <c r="F285" s="73"/>
      <c r="G285" s="73"/>
      <c r="H285" s="73"/>
      <c r="I285" s="73"/>
      <c r="J285" s="73"/>
    </row>
    <row r="286" spans="1:12" ht="15.75">
      <c r="A286" s="73"/>
      <c r="B286" s="77"/>
      <c r="C286" s="92"/>
      <c r="D286" s="75"/>
      <c r="E286" s="73"/>
      <c r="F286" s="73"/>
      <c r="G286" s="73"/>
      <c r="H286" s="73"/>
      <c r="I286" s="73"/>
      <c r="J286" s="73"/>
    </row>
    <row r="287" spans="1:12" ht="15.75">
      <c r="A287" s="73"/>
      <c r="B287" s="77"/>
      <c r="C287" s="92" t="s">
        <v>154</v>
      </c>
      <c r="D287" s="75"/>
      <c r="E287" s="73"/>
      <c r="F287" s="73"/>
      <c r="G287" s="73"/>
      <c r="H287" s="73"/>
      <c r="I287" s="73"/>
      <c r="J287" s="73"/>
    </row>
    <row r="288" spans="1:12" ht="13.5" customHeight="1">
      <c r="A288" s="73"/>
      <c r="B288" s="77"/>
      <c r="C288" s="92"/>
      <c r="D288" s="75"/>
      <c r="E288" s="73"/>
      <c r="F288" s="73"/>
      <c r="G288" s="73"/>
      <c r="H288" s="73"/>
      <c r="I288" s="73"/>
      <c r="J288" s="73"/>
    </row>
    <row r="289" spans="1:10" ht="15.75">
      <c r="A289" s="73"/>
      <c r="B289" s="77"/>
      <c r="C289" s="92"/>
      <c r="D289" s="75"/>
      <c r="E289" s="73"/>
      <c r="F289" s="73"/>
      <c r="G289" s="73"/>
      <c r="H289" s="73"/>
      <c r="I289" s="73"/>
      <c r="J289" s="73"/>
    </row>
    <row r="290" spans="1:10">
      <c r="A290" s="73"/>
      <c r="B290" s="77"/>
      <c r="C290" s="75"/>
      <c r="D290" s="73"/>
      <c r="E290" s="73"/>
      <c r="F290" s="73"/>
      <c r="G290" s="73"/>
      <c r="H290" s="73"/>
      <c r="I290" s="73"/>
      <c r="J290" s="73"/>
    </row>
    <row r="291" spans="1:10">
      <c r="A291" s="73"/>
      <c r="B291" s="77"/>
      <c r="C291" s="75"/>
      <c r="D291" s="73"/>
      <c r="E291" s="73"/>
      <c r="F291" s="73"/>
      <c r="G291" s="73"/>
      <c r="H291" s="73"/>
      <c r="I291" s="73"/>
      <c r="J291" s="73"/>
    </row>
    <row r="292" spans="1:10" ht="20.25">
      <c r="A292" s="73"/>
      <c r="B292" s="144"/>
      <c r="C292" s="104"/>
      <c r="D292" s="105"/>
      <c r="E292" s="73"/>
      <c r="F292" s="73"/>
      <c r="G292" s="73"/>
      <c r="H292" s="73"/>
      <c r="I292" s="73"/>
      <c r="J292" s="73"/>
    </row>
    <row r="293" spans="1:10" ht="20.25">
      <c r="A293" s="73"/>
      <c r="B293" s="144"/>
      <c r="C293" s="104"/>
      <c r="D293" s="105"/>
      <c r="E293" s="73"/>
      <c r="F293" s="73"/>
      <c r="G293" s="73"/>
      <c r="H293" s="73"/>
      <c r="I293" s="73"/>
      <c r="J293" s="73"/>
    </row>
    <row r="294" spans="1:10" ht="20.25">
      <c r="A294" s="73"/>
      <c r="B294" s="144"/>
      <c r="C294" s="104"/>
      <c r="D294" s="105"/>
      <c r="E294" s="73"/>
      <c r="F294" s="73"/>
      <c r="G294" s="73"/>
      <c r="H294" s="73"/>
      <c r="I294" s="73"/>
      <c r="J294" s="73"/>
    </row>
    <row r="295" spans="1:10" ht="20.25">
      <c r="A295" s="73"/>
      <c r="B295" s="144"/>
      <c r="C295" s="104"/>
      <c r="D295" s="105"/>
      <c r="E295" s="73"/>
      <c r="F295" s="73"/>
      <c r="G295" s="73"/>
      <c r="H295" s="73"/>
      <c r="I295" s="73"/>
      <c r="J295" s="73"/>
    </row>
    <row r="296" spans="1:10" ht="20.25">
      <c r="A296" s="73"/>
      <c r="B296" s="144"/>
      <c r="C296" s="102"/>
      <c r="D296" s="103"/>
      <c r="E296" s="73"/>
      <c r="F296" s="73"/>
      <c r="G296" s="73"/>
      <c r="H296" s="73"/>
      <c r="I296" s="73"/>
      <c r="J296" s="73"/>
    </row>
    <row r="297" spans="1:10">
      <c r="A297" s="73"/>
      <c r="B297" s="77"/>
      <c r="C297" s="75"/>
      <c r="D297" s="73"/>
      <c r="E297" s="73"/>
      <c r="F297" s="73"/>
      <c r="G297" s="73"/>
      <c r="H297" s="73"/>
      <c r="I297" s="73"/>
      <c r="J297" s="73"/>
    </row>
  </sheetData>
  <mergeCells count="84">
    <mergeCell ref="E43:J43"/>
    <mergeCell ref="A275:L275"/>
    <mergeCell ref="G132:I132"/>
    <mergeCell ref="F258:H258"/>
    <mergeCell ref="A12:L12"/>
    <mergeCell ref="A28:L28"/>
    <mergeCell ref="A77:L77"/>
    <mergeCell ref="A135:L135"/>
    <mergeCell ref="A172:L172"/>
    <mergeCell ref="A197:L197"/>
    <mergeCell ref="A209:L209"/>
    <mergeCell ref="E49:G49"/>
    <mergeCell ref="A83:J83"/>
    <mergeCell ref="B53:I53"/>
    <mergeCell ref="A58:J58"/>
    <mergeCell ref="A61:B61"/>
    <mergeCell ref="A237:F237"/>
    <mergeCell ref="A242:F242"/>
    <mergeCell ref="B230:C230"/>
    <mergeCell ref="B103:D103"/>
    <mergeCell ref="B88:D88"/>
    <mergeCell ref="F88:H88"/>
    <mergeCell ref="A93:J93"/>
    <mergeCell ref="A167:J167"/>
    <mergeCell ref="E162:F162"/>
    <mergeCell ref="E163:F163"/>
    <mergeCell ref="C80:D80"/>
    <mergeCell ref="A98:J98"/>
    <mergeCell ref="B102:D102"/>
    <mergeCell ref="E48:G48"/>
    <mergeCell ref="I48:J49"/>
    <mergeCell ref="A48:A49"/>
    <mergeCell ref="A63:B63"/>
    <mergeCell ref="A64:B64"/>
    <mergeCell ref="A68:A69"/>
    <mergeCell ref="B68:B69"/>
    <mergeCell ref="A90:J90"/>
    <mergeCell ref="B86:D86"/>
    <mergeCell ref="B87:D87"/>
    <mergeCell ref="H48:H49"/>
    <mergeCell ref="B48:B49"/>
    <mergeCell ref="A62:B62"/>
    <mergeCell ref="F86:H86"/>
    <mergeCell ref="F87:H87"/>
    <mergeCell ref="B130:D130"/>
    <mergeCell ref="A124:J124"/>
    <mergeCell ref="H112:I112"/>
    <mergeCell ref="A114:J114"/>
    <mergeCell ref="A117:J117"/>
    <mergeCell ref="A120:J120"/>
    <mergeCell ref="G122:I122"/>
    <mergeCell ref="A108:J108"/>
    <mergeCell ref="A265:C265"/>
    <mergeCell ref="I40:J40"/>
    <mergeCell ref="B47:C47"/>
    <mergeCell ref="I47:J47"/>
    <mergeCell ref="D68:D69"/>
    <mergeCell ref="E68:G68"/>
    <mergeCell ref="E69:G69"/>
    <mergeCell ref="I69:J69"/>
    <mergeCell ref="B154:D154"/>
    <mergeCell ref="B159:J159"/>
    <mergeCell ref="A166:B166"/>
    <mergeCell ref="B145:E145"/>
    <mergeCell ref="G56:H56"/>
    <mergeCell ref="B104:D104"/>
    <mergeCell ref="F106:H106"/>
    <mergeCell ref="G128:I128"/>
    <mergeCell ref="A3:K6"/>
    <mergeCell ref="F263:H263"/>
    <mergeCell ref="A254:C254"/>
    <mergeCell ref="A255:C255"/>
    <mergeCell ref="A260:C260"/>
    <mergeCell ref="B131:D131"/>
    <mergeCell ref="G133:I133"/>
    <mergeCell ref="A126:J126"/>
    <mergeCell ref="G131:I131"/>
    <mergeCell ref="B15:F15"/>
    <mergeCell ref="C16:C17"/>
    <mergeCell ref="E16:E17"/>
    <mergeCell ref="G36:I36"/>
    <mergeCell ref="G35:I35"/>
    <mergeCell ref="F16:F17"/>
    <mergeCell ref="D48:D49"/>
  </mergeCells>
  <pageMargins left="0.511811024" right="0.511811024" top="0.78740157499999996" bottom="0.78740157499999996" header="0.31496062000000002" footer="0.31496062000000002"/>
  <pageSetup paperSize="9" scale="35" fitToHeight="0" orientation="portrait" r:id="rId1"/>
  <rowBreaks count="4" manualBreakCount="4">
    <brk id="87" max="11" man="1"/>
    <brk id="165" max="11" man="1"/>
    <brk id="207" max="11" man="1"/>
    <brk id="245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EBED9-34F9-4DA0-A32F-BE469A425E65}">
  <dimension ref="B2:G38"/>
  <sheetViews>
    <sheetView workbookViewId="0">
      <selection activeCell="E1" sqref="E1"/>
    </sheetView>
  </sheetViews>
  <sheetFormatPr defaultRowHeight="15"/>
  <cols>
    <col min="2" max="2" width="13.28515625" bestFit="1" customWidth="1"/>
    <col min="3" max="3" width="75.85546875" customWidth="1"/>
    <col min="4" max="4" width="21.85546875" customWidth="1"/>
    <col min="6" max="6" width="28.140625" customWidth="1"/>
    <col min="7" max="7" width="20.140625" customWidth="1"/>
  </cols>
  <sheetData>
    <row r="2" spans="2:7">
      <c r="B2" s="131">
        <v>5766</v>
      </c>
      <c r="C2" s="130" t="s">
        <v>228</v>
      </c>
    </row>
    <row r="3" spans="2:7">
      <c r="B3" s="131" t="s">
        <v>229</v>
      </c>
      <c r="C3" s="130" t="s">
        <v>230</v>
      </c>
      <c r="D3" s="130" t="s">
        <v>231</v>
      </c>
      <c r="E3" s="130"/>
      <c r="F3" s="130"/>
      <c r="G3" s="130" t="s">
        <v>42</v>
      </c>
    </row>
    <row r="4" spans="2:7">
      <c r="B4" s="131" t="s">
        <v>232</v>
      </c>
      <c r="C4" s="130" t="s">
        <v>233</v>
      </c>
      <c r="D4" s="130" t="s">
        <v>234</v>
      </c>
      <c r="E4" s="130" t="s">
        <v>235</v>
      </c>
      <c r="F4" s="130"/>
      <c r="G4" s="130" t="s">
        <v>42</v>
      </c>
    </row>
    <row r="5" spans="2:7">
      <c r="B5" s="131">
        <v>2617</v>
      </c>
      <c r="C5" s="130" t="s">
        <v>236</v>
      </c>
      <c r="D5" s="130" t="s">
        <v>237</v>
      </c>
      <c r="E5" s="130"/>
      <c r="F5" s="130"/>
      <c r="G5" s="130" t="s">
        <v>1</v>
      </c>
    </row>
    <row r="6" spans="2:7">
      <c r="B6" s="130" t="s">
        <v>238</v>
      </c>
      <c r="C6" s="130" t="s">
        <v>230</v>
      </c>
      <c r="D6" s="130" t="s">
        <v>239</v>
      </c>
      <c r="E6" s="130"/>
      <c r="F6" s="130"/>
      <c r="G6" s="130" t="s">
        <v>42</v>
      </c>
    </row>
    <row r="7" spans="2:7">
      <c r="B7" s="130" t="s">
        <v>240</v>
      </c>
      <c r="C7" s="130" t="s">
        <v>241</v>
      </c>
      <c r="D7" s="130" t="s">
        <v>242</v>
      </c>
      <c r="E7" s="130" t="s">
        <v>243</v>
      </c>
      <c r="F7" s="130"/>
      <c r="G7" s="130" t="s">
        <v>1</v>
      </c>
    </row>
    <row r="8" spans="2:7">
      <c r="B8" s="130" t="s">
        <v>295</v>
      </c>
      <c r="C8" s="130" t="s">
        <v>296</v>
      </c>
      <c r="D8" s="130" t="s">
        <v>297</v>
      </c>
      <c r="E8" s="130"/>
    </row>
    <row r="12" spans="2:7">
      <c r="B12" s="130" t="s">
        <v>244</v>
      </c>
      <c r="C12" s="130" t="s">
        <v>245</v>
      </c>
      <c r="D12" s="130" t="s">
        <v>246</v>
      </c>
      <c r="E12" s="130" t="s">
        <v>247</v>
      </c>
    </row>
    <row r="13" spans="2:7">
      <c r="B13" s="130" t="s">
        <v>248</v>
      </c>
      <c r="C13" s="130" t="s">
        <v>249</v>
      </c>
      <c r="D13" s="130" t="s">
        <v>250</v>
      </c>
    </row>
    <row r="14" spans="2:7">
      <c r="B14" s="130" t="s">
        <v>251</v>
      </c>
      <c r="C14" s="130" t="s">
        <v>252</v>
      </c>
      <c r="D14" s="130" t="s">
        <v>253</v>
      </c>
    </row>
    <row r="15" spans="2:7">
      <c r="B15" s="130" t="s">
        <v>254</v>
      </c>
      <c r="C15" s="130" t="s">
        <v>252</v>
      </c>
      <c r="D15" s="130" t="s">
        <v>253</v>
      </c>
    </row>
    <row r="16" spans="2:7">
      <c r="B16" s="130" t="s">
        <v>255</v>
      </c>
      <c r="C16" s="130" t="s">
        <v>249</v>
      </c>
      <c r="D16" s="130" t="s">
        <v>256</v>
      </c>
    </row>
    <row r="17" spans="2:5">
      <c r="B17" s="130" t="s">
        <v>257</v>
      </c>
      <c r="C17" s="130" t="s">
        <v>249</v>
      </c>
      <c r="D17" s="130" t="s">
        <v>256</v>
      </c>
    </row>
    <row r="18" spans="2:5">
      <c r="B18" s="130" t="s">
        <v>258</v>
      </c>
      <c r="C18" s="130" t="s">
        <v>252</v>
      </c>
      <c r="D18" s="130" t="s">
        <v>259</v>
      </c>
    </row>
    <row r="19" spans="2:5">
      <c r="B19" s="130" t="s">
        <v>260</v>
      </c>
      <c r="C19" s="130" t="s">
        <v>252</v>
      </c>
      <c r="D19" s="130" t="s">
        <v>259</v>
      </c>
    </row>
    <row r="20" spans="2:5">
      <c r="B20" s="130" t="s">
        <v>248</v>
      </c>
      <c r="C20" s="130" t="s">
        <v>249</v>
      </c>
      <c r="D20" s="130" t="s">
        <v>250</v>
      </c>
    </row>
    <row r="21" spans="2:5">
      <c r="B21" s="130" t="s">
        <v>261</v>
      </c>
      <c r="C21" s="130" t="s">
        <v>249</v>
      </c>
      <c r="D21" s="130" t="s">
        <v>250</v>
      </c>
    </row>
    <row r="22" spans="2:5">
      <c r="B22" s="130" t="s">
        <v>262</v>
      </c>
      <c r="C22" s="130" t="s">
        <v>252</v>
      </c>
      <c r="D22" s="130" t="s">
        <v>263</v>
      </c>
    </row>
    <row r="23" spans="2:5">
      <c r="B23" s="130" t="s">
        <v>264</v>
      </c>
      <c r="C23" s="130" t="s">
        <v>252</v>
      </c>
      <c r="D23" s="130" t="s">
        <v>263</v>
      </c>
    </row>
    <row r="24" spans="2:5">
      <c r="B24" s="130" t="s">
        <v>265</v>
      </c>
      <c r="C24" s="130" t="s">
        <v>249</v>
      </c>
      <c r="D24" s="130" t="s">
        <v>266</v>
      </c>
    </row>
    <row r="25" spans="2:5">
      <c r="B25" s="130" t="s">
        <v>267</v>
      </c>
      <c r="C25" s="130" t="s">
        <v>249</v>
      </c>
      <c r="D25" s="130" t="s">
        <v>266</v>
      </c>
    </row>
    <row r="26" spans="2:5">
      <c r="B26" s="130" t="s">
        <v>268</v>
      </c>
      <c r="C26" s="130" t="s">
        <v>269</v>
      </c>
      <c r="D26" s="130" t="s">
        <v>270</v>
      </c>
      <c r="E26" s="130" t="s">
        <v>271</v>
      </c>
    </row>
    <row r="27" spans="2:5">
      <c r="B27" s="130" t="s">
        <v>272</v>
      </c>
      <c r="C27" s="130" t="s">
        <v>273</v>
      </c>
      <c r="D27" s="130" t="s">
        <v>274</v>
      </c>
      <c r="E27" s="130" t="s">
        <v>275</v>
      </c>
    </row>
    <row r="28" spans="2:5">
      <c r="B28" s="130" t="s">
        <v>276</v>
      </c>
      <c r="C28" s="130" t="s">
        <v>245</v>
      </c>
      <c r="D28" s="130" t="s">
        <v>277</v>
      </c>
      <c r="E28" s="130" t="s">
        <v>278</v>
      </c>
    </row>
    <row r="29" spans="2:5">
      <c r="B29" s="130" t="s">
        <v>279</v>
      </c>
      <c r="C29" s="130" t="s">
        <v>280</v>
      </c>
      <c r="D29" s="130" t="s">
        <v>281</v>
      </c>
      <c r="E29" s="130" t="s">
        <v>282</v>
      </c>
    </row>
    <row r="34" spans="2:5">
      <c r="B34" s="130" t="s">
        <v>300</v>
      </c>
      <c r="C34" s="130" t="s">
        <v>305</v>
      </c>
      <c r="D34" s="130" t="s">
        <v>306</v>
      </c>
    </row>
    <row r="35" spans="2:5">
      <c r="B35" s="130" t="s">
        <v>307</v>
      </c>
      <c r="C35" s="130" t="s">
        <v>308</v>
      </c>
      <c r="D35" s="130" t="s">
        <v>309</v>
      </c>
      <c r="E35" s="130"/>
    </row>
    <row r="36" spans="2:5">
      <c r="B36" s="130" t="s">
        <v>298</v>
      </c>
      <c r="C36" s="130" t="s">
        <v>310</v>
      </c>
      <c r="D36" s="130" t="s">
        <v>311</v>
      </c>
    </row>
    <row r="37" spans="2:5">
      <c r="B37" s="130" t="s">
        <v>312</v>
      </c>
      <c r="C37" s="130" t="s">
        <v>313</v>
      </c>
    </row>
    <row r="38" spans="2:5">
      <c r="B38" s="130" t="s">
        <v>314</v>
      </c>
      <c r="C38" s="130" t="s">
        <v>315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Anexo IB- Planilha Orçamentaria</vt:lpstr>
      <vt:lpstr>Anexo IC-Cronograma Fisico-Fin.</vt:lpstr>
      <vt:lpstr>Anexo ID- Composição do BDI</vt:lpstr>
      <vt:lpstr>Anexo IE - Memorial de Calculo</vt:lpstr>
      <vt:lpstr>Planilha1</vt:lpstr>
      <vt:lpstr>'Anexo IB- Planilha Orçamentaria'!Area_de_impressao</vt:lpstr>
      <vt:lpstr>'Anexo IC-Cronograma Fisico-Fin.'!Area_de_impressao</vt:lpstr>
      <vt:lpstr>'Anexo ID- Composição do BDI'!Area_de_impressao</vt:lpstr>
      <vt:lpstr>'Anexo IE - Memorial de Calculo'!Area_de_impressao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Marcos Paulo</cp:lastModifiedBy>
  <cp:lastPrinted>2023-11-29T15:52:16Z</cp:lastPrinted>
  <dcterms:created xsi:type="dcterms:W3CDTF">2021-04-26T17:36:06Z</dcterms:created>
  <dcterms:modified xsi:type="dcterms:W3CDTF">2023-12-01T19:15:09Z</dcterms:modified>
</cp:coreProperties>
</file>